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GRAD SLATINA\INFRASTRUKTURA\PROMETNICE\SLATINA-TURBINA 3-ULAZNA\TROŠKOVNIK\UREĐENO ZA NABAVU\"/>
    </mc:Choice>
  </mc:AlternateContent>
  <bookViews>
    <workbookView xWindow="0" yWindow="0" windowWidth="20490" windowHeight="7755"/>
  </bookViews>
  <sheets>
    <sheet name="Troškovnik" sheetId="1" r:id="rId1"/>
    <sheet name="Rekapitulacija" sheetId="2" r:id="rId2"/>
  </sheets>
  <definedNames>
    <definedName name="_xlnm.Print_Area" localSheetId="1">Rekapitulacija!$B$1:$H$34</definedName>
    <definedName name="_xlnm.Print_Area" localSheetId="0">Troškovnik!$B$1:$H$83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63" i="1" l="1"/>
  <c r="F58" i="1"/>
  <c r="F57" i="1"/>
  <c r="F56" i="1"/>
  <c r="F48" i="1"/>
  <c r="F46" i="1"/>
  <c r="F42" i="1"/>
  <c r="F33" i="1"/>
  <c r="F32" i="1"/>
  <c r="F29" i="1"/>
  <c r="F28" i="1"/>
  <c r="F27" i="1"/>
  <c r="F26" i="1"/>
  <c r="F24" i="1"/>
  <c r="F23" i="1"/>
  <c r="F22" i="1"/>
  <c r="F21" i="1"/>
  <c r="F20" i="1"/>
  <c r="F19" i="1"/>
  <c r="F18" i="1"/>
  <c r="F17" i="1"/>
  <c r="F16" i="1"/>
  <c r="F15" i="1"/>
</calcChain>
</file>

<file path=xl/sharedStrings.xml><?xml version="1.0" encoding="utf-8"?>
<sst xmlns="http://schemas.openxmlformats.org/spreadsheetml/2006/main" count="244" uniqueCount="183">
  <si>
    <t>1.</t>
  </si>
  <si>
    <t>MAPA I./I. - GRAĐEVINSKI PROJEKT PROMETNIH POVRŠINA</t>
  </si>
  <si>
    <t>1.1.</t>
  </si>
  <si>
    <t>PRIPREMNI RADOVI</t>
  </si>
  <si>
    <t>1.1.1.</t>
  </si>
  <si>
    <t>Geodetski radovi-trasa. Stavka obuhvaća iskolčenje trase i priključaka, održavanje točaka operativnog poligona i repera te sva geodetska mjerenja kojima se podaci iz projekta prenose na teren i obrnuto, osiguranje osi iskolčene trase,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kilometru trase i priključaka u skladu s projektom. Izvedba, kontrola kakvoće i obračun prema OTU 1-02.</t>
  </si>
  <si>
    <t>km</t>
  </si>
  <si>
    <t>1.1.2.</t>
  </si>
  <si>
    <t xml:space="preserve">Izrada geodetskog elaborata iskolčenja predmetne trase. Cijena stavke uključuje sve neophodne terenske i uredske radove za kompletnu izradu elaborata. Geodestki elaborat potrebno je dostaviti u tri (3) primjeraka i jedan (1) primjerak u elektronskoj kopiji na CD-u.  </t>
  </si>
  <si>
    <t>komplet</t>
  </si>
  <si>
    <t>1.1.3.</t>
  </si>
  <si>
    <t xml:space="preserve">Geodetski snimak izvedenog stanja. Geodetski snimak izvedenog stanja potrebno je dostaviti u pet (5) primjeraka i jedan (1) primjerak u elektronskoj kopiji na CD-u.  Pri izradi snimka izvedenog stanja treba se držati važećih zakona i propisa.  </t>
  </si>
  <si>
    <t>1.1.4.</t>
  </si>
  <si>
    <t>Uklanjanje grmlja, šiblja i drveća do Ø 10 cm.  Ovaj rad obuhvaća uklanjanje grmlja, šiblja i drveća s odsijecanjem grana na dužine pogodne za prijevoz, čišćenje i uklanjanje sveg nepotrebnog materijala zaostalog nakon izvedenih radova, prijevoz na odlagalište te uključivo uređenje istog. Obračun je po m2 očišćene zarasle površine. Izvedba, kontrola kakvoće i obračun prema OTU 1-03.1.</t>
  </si>
  <si>
    <t>m2</t>
  </si>
  <si>
    <t>1.1.5.</t>
  </si>
  <si>
    <t>Uklanjanje drveća i panjeva Ø 10-30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 Izvedba, kontrola kakvoće i obračun prema OTU 1-03.1.</t>
  </si>
  <si>
    <t>kom</t>
  </si>
  <si>
    <t>1.1.6.</t>
  </si>
  <si>
    <t xml:space="preserve">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  </t>
  </si>
  <si>
    <t>m1</t>
  </si>
  <si>
    <t>1.2.</t>
  </si>
  <si>
    <t>ZEMLJANI RADOVI</t>
  </si>
  <si>
    <t>1.2.1.</t>
  </si>
  <si>
    <t>CESTA I PRIKLJUČAK</t>
  </si>
  <si>
    <t>1.2.1.1.</t>
  </si>
  <si>
    <t>Strojni površinski iskop humusa s prebacivanjem na privremeno odlagalište, na odlagalište po izboru izvođača. U debljini prema projektu, ili iznimno stvarne debljine prema uputama nadzornog inženjera. Rad se mjeri u kubičnim metrima stvarno iskopanog humusa, mjereno u sraslom stanju, a jedinična cijena uključuje  iskop humusa, prebacivanje u odlagalište s razastiranjem i planiranjem. Iskop s prebacivanjem (guranjem ili utovarom i prijevozom), razastiranjem i planiranjem iskopanog humusa na privremenom ili stalnom odlagalištu. Izvedba, kontrola kakvoće i obračun prema OTU 2-01.</t>
  </si>
  <si>
    <t>m3</t>
  </si>
  <si>
    <t>1.2.1.2.</t>
  </si>
  <si>
    <t>Strojni široki iskop tla  na trasi, u materijalu kategorije "C". Prema odredbama projekta s utovarom u prijevozno sredstvo. Rad se mjeri u kubičnim metrima stvarno iskopanog materijala, mjereno u sraslom stanju, a u jediničnu cijenu uračunati su svi radovi na iskopu materijala sa utovarom u prijevozna sredstva, radovi na uređenju i čišćenju pokosa od labilnih blokova i rastresitog materijala, planiranje iskopanih i susjednih površina.  Izvedba, kontrola kakvoće i obračun prema OTU 2-02.</t>
  </si>
  <si>
    <t>1.2.1.3.</t>
  </si>
  <si>
    <t>Uređenje temeljnog tla mehaničkim zbijanjem nevezana tla, Sz≥100 %, Ms≥30 Mn/m2.  Rad se mjeri i obračunava po četvornom metru stvarno uređenog temeljnog tla.  U cijenu je uključeno prethodno čišćenje te planiranje  i rad potreban za postizanje optimalne vlažnosti vezanih tala, vlaženjem ili rahljenjem i sušenjem, izravnavanje površine tla i zbijanje odgovarajućim sredstvima do tražene zbijenosti te sav rad, materijal i oprema potrebni za potpuno dovršenje stavke uključujući i ispitivanje i kontrolu kakvoće. Izvedba, kontrola kakvoće i obračun prema OTU 2-08.1.</t>
  </si>
  <si>
    <t>1.2.1.4.</t>
  </si>
  <si>
    <t xml:space="preserve">Zamjena sloja slabog temeljnog tla boljim materijalom - drobljenim kamenom, predviđene debljine cca. 25 cm ili prema zahtjevu nadzornog inženjera. Rad uključuje iskop sloja slabog materijala u temeljnom tlu s odvozom na odlagalište, te njegovu zamjenu izradom zbijenog nasipnog sloja od drobljenog kamena. Stavka uključuje nabavu, prijevoz i ugradnju zamjenskog materijala (kamena). Izvođač radova dužan je osigurati sva potrebna ispitivanja radi uvida u kakvoću izvedene zamjene. Primjenu tog materijala odobrava Nadzorni Inženjer. Obračun u kubičnim metrima potpuno završenog i zbijenog sloja. </t>
  </si>
  <si>
    <t>1.2.1.5.</t>
  </si>
  <si>
    <t>Uređenje slabo nosivog temeljnog tla i posteljice polaganjem  netkanog geotekstila, mase 300 gr/m2.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Prvi sloj nasipa koji se nanosi s čela u smjeru preklopa  obračunava se u stavci nasipa.  Izvedba, kontrola kakvoće i obračun prema OTU 2-08.4</t>
  </si>
  <si>
    <t>1.2.1.6.</t>
  </si>
  <si>
    <t>Izrada nasipa (uključuje nabavu materijala) od miješanih materijala, Sz≥100 %, Ms≥40 MN/m2. Ovaj rad obuhvaća strojno nasipanje i razastiranje, prema potrebi vlaženje ili sušenje, planiranje nasipnih slojeva debljine i nagiba prema projektu odnosno utvrđenih pokusnom dionicom, te zbijanje s odgovarajućim sredstvima, a prema odredbama OTU. Obračun se mjeri u kubičnim metrima stvarno ugrađenog i zbijenog nasipa, a u cijenu je uključen sav rad na izradi nasipa i nabava materijala te planiranje pokosa nasipa i čišćenje okoline, sav ostali rad, transporti i oprema, kao i ispitivanja i kontrola kakvoće. Izvedba, kontrola kakvoće i obračun prema OTU 2-09.</t>
  </si>
  <si>
    <t>1.2.1.7.</t>
  </si>
  <si>
    <t>Izrada posteljice od miješanih materijala, Sz≥100 %, Ms≥40 Mn/m2. Strojna izrada posteljice od zemljanih  ili miješanih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 Izvedba, kontrola kakvoće i obračun prema OTU 2-10, 2-10.1 i 2-10.2</t>
  </si>
  <si>
    <t>1.2.1.8.</t>
  </si>
  <si>
    <t>Izrada nasipa ispod bankina sa pozajmišta, te valjanja i zbijanja završnog sloja do postizanja Sz≥100 %, Ms≥ 35 MN/m2. Ovaj rad obuhvaća strojno nasipanje i razastiranje, prema potrebi vlaženje ili sušenje, planiranje nasipnih slojeva debljine i nagiba prema projektu odnosno utvrđenih pokusnom dionicom, te zbijanje s odgovarajućim sredstvima, a prema odredbama OTU. U cijeni je uključen sav rad i materijal te planiranje pokosa nasipa i čišćenje okoline. Po kubičnom metru stvarno izvedenog nasipa. Izvedba, kontrola kakvoće i obračun prema OTU 2-09. i 2-09.1.</t>
  </si>
  <si>
    <t>1.2.1.9.</t>
  </si>
  <si>
    <t>Izrada bankina od zrnatog kamenog materijala širine 120 cm, debljine 15 cm.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</si>
  <si>
    <t>1.2.1.10.</t>
  </si>
  <si>
    <t>Zaštita površina izloženih eroziji humusnim materijalom iz iskopa debljine sloja humusa 20 cm, na površinama predviđenim projektom. Zaštita površina izloženih eroziji humusnim materijalom i travnatom vegetacijom u svemu prema projektu. U cijenu je uključen utovar i prijevoz humusa, s razastiranjem u projektiranom sloju, uz prethodno uređenje (grubo planiranje ili brazdanje) i saniranje površine prema odredbama OTU, zatim fino zbijanje i planiranje te nabava i transport sjemena i gnojiva, sijanje trave, gnojidba i njega zalijevanjem, te eventualno košenje 1 do 2 puta. Gotove površine zaštićene humusnim materijalom i travnatom vegetacijom preuzimaju se na osnovi količine obrasle površine jednolike gustoće, svježe boje i zdravog izgleda, a obračun je u četvornim metrima stvarno izvršenih radova. Izvedba, kontrola kakvoće i obračun prema OTU 2-15. i 2-15.1.</t>
  </si>
  <si>
    <t>1.2.2.</t>
  </si>
  <si>
    <t>PJEŠAČKA STAZA</t>
  </si>
  <si>
    <t>1.2.2.1.</t>
  </si>
  <si>
    <t>1.2.2.2.</t>
  </si>
  <si>
    <t>1.2.2.3.</t>
  </si>
  <si>
    <t>1.2.2.4.</t>
  </si>
  <si>
    <t>1.2.2.5.</t>
  </si>
  <si>
    <t>Izrada nasipa ispod bankina sa pozajmišta kojeg osigurava Ponuditelj. Ovaj rad obuhvaća strojno nasipanje i razastiranje, prema potrebi vlaženje ili sušenje, planiranje nasipnih slojeva debljine i nagiba prema projektu odnosno utvrđenih pokusnom dionicom, te zbijanje s odgovarajućim sredstvima, a prema odredbama OTU. U cijeni je uključen sav rad i materijal te planiranje pokosa nasipa i čišćenje okoline. Po kubičnom metru stvarno izvedenog nasipa. Izvedba, kontrola kakvoće i obračun prema OTU 2-09. i 2-09.1.</t>
  </si>
  <si>
    <t>1.2.3.</t>
  </si>
  <si>
    <t>PRIJEVOZ</t>
  </si>
  <si>
    <t>1.2.3.1.</t>
  </si>
  <si>
    <t>Prijevoz na privremeno odlagalište iskopanog i utovarenog materijala - humusa, na odlagalište po izboru izvođača. Prijevoz do mjesta istovara s razastiranjem, te potrebnim osiguranjem na gradilištu i javnim prometnicama.  Količina prevezenog materijala mjeri se u  kubičnim metrima iskopanog sraslog materijala prema projektu i stvarno prevezenog na određenu udaljenost. Izvedba, kontrola kakvoće i obračun prema OTU 2-07.</t>
  </si>
  <si>
    <t>1.2.3.2.</t>
  </si>
  <si>
    <t>Prijevoz na stalno odlagalište iskopanog i utovarenog materijala - humusa, na mjesto oporabe ili zbrinjavanja. Prijevoz do mjesta istovara s razastiranjem, te potrebnim osiguranjem na gradilištu i javnim prometnicama.  Količina prevezenog materijala mjeri se u  kubičnim metrima iskopanog sraslog materijala prema projektu i stvarno prevezenog na određenu udaljenost. Izvedba, kontrola kakvoće i obračun prema OTU 2-07.</t>
  </si>
  <si>
    <t>1.2.3.3.</t>
  </si>
  <si>
    <t>Prijevoz na privremeno odlagalište iskopanog i utovarenog materijala kategorije "C", na odlagalište po izboru izvođača. Prijevoz do mjesta istovara s razastiranjem, te potrebnim osiguranjem na gradilištu i javnim prometnicama.  Količina prevezenog materijala mjeri se u  kubičnim metrima iskopanog sraslog materijala prema projektu i stvarno prevezenog na određenu udaljenost. Izvedba, kontrola kakvoće i obračun prema OTU 2-07.</t>
  </si>
  <si>
    <t>1.3.</t>
  </si>
  <si>
    <t>ODVODNJA</t>
  </si>
  <si>
    <t>1.3.1.</t>
  </si>
  <si>
    <t>ČIŠĆENJE I PROFILIRANJE MELIORACIJSKOG KANALA</t>
  </si>
  <si>
    <t>1.3.1.1.</t>
  </si>
  <si>
    <t xml:space="preserve">Popravak odvodnih jaraka bez obloge.  Stavka obuhvaća čišćenje (rezanje grmlja i šiblja, košenje trave, uklanjanje otpadaka), profiliranje do zahtjevanog obrisa, utovar i odvoz otpada na odlagalište te sav ostali rad, opremu i materijal potreban za potpuno dovršenje stavke.  Obračun je po m1 saniranih odvodnih jaraka. </t>
  </si>
  <si>
    <t>1.3.2.</t>
  </si>
  <si>
    <t>ISKOP JARAKA</t>
  </si>
  <si>
    <t>1.3.2.1.</t>
  </si>
  <si>
    <t>Iskop odvodnih jaraka u sraslom ili nasutom tlu u materijalu kategorije "C", s utovarom u prijevozno sredstvo.  U cijeni je uključen strojni iskop, razastiranje ili utovar, te fino planiranje pokosa i dna jaraka na geometriju prema projektu, kao i u tu svrhu korištenje posebnog pribora i alata. Obračun je u kubičnim metrima stvarno iskopanog materijala, mjereno u sraslom stanju.  Izvedba, kontrola kakvoće i obračun prema OTU 3-01., 3-01.1 i 3-01.1.1</t>
  </si>
  <si>
    <t>1.3.3.</t>
  </si>
  <si>
    <t>IZRADA PROCJEDNICA</t>
  </si>
  <si>
    <t>1.3.3.1.</t>
  </si>
  <si>
    <t>Izrada procjednice bankine od zrnatog kamenog materijala veličine zrna 30/60 mm, debljine prema projektu ali najmanje 10 cm. Stavka obuhvaća izradu tankog sloja zrnatog kamenog materija kao produžetka donjeg nosivog sloja kolničke konstrukcije u širini bankine obostrano ili samo na nižoj strani. Materijal se ugrađuje i sabija laganim sredstvima do modula stišljivosti koji iznosi Ms≥35 MN/m2. U cijenu je uključena nabava zrnatog kamenog materijala, prijevozi, razastiranje i zbijanje s eventualnim ručnim planiranjem posteljice i izrada procjednice tako da se osiguraju projektom traženi padovi i debljine. Obračun je u kubičnim metrima ugrađenog zrnatog materijala, mjerenog u zbijenom stanju. Izvedba, kontrola kakvoće i obračun prema OTU 3-02.1.</t>
  </si>
  <si>
    <t>1.3.4.</t>
  </si>
  <si>
    <t>RUBNJACI</t>
  </si>
  <si>
    <t>1.3.4.1.</t>
  </si>
  <si>
    <t>Ugradnja rubnjaka (na podlozi od betona klase C 16/20) od predgotovljenih betonskih elemenata klase C 35/45, dimenzija 8/20 cm. Postavljanje rubnjaka prema detaljima iz projekta.  Obračun je po m1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  Izvedba, kontrola kakvoće i obračun prema OTU 3-04.7.1.</t>
  </si>
  <si>
    <t>1.3.5.</t>
  </si>
  <si>
    <t>OBLOGA JARKA BETONOM D=15CM</t>
  </si>
  <si>
    <t>1.3.5.1.</t>
  </si>
  <si>
    <t>Odvodni jarci obloženi monolitnim betonom klase C 30/37. Izrada podloge, na fino planirano dno i pokose iskopanog jarka, razastiranjem i nabijanjem podložnog materijala, te izrada betonske obloge “in situ” u kampadama i odgovarajućoj oplati  u svemu prema detaljima iz projekta, s ugradnjom vibriranjem uz njegu očvrslog betona. U cijenu je uključeno potrebno mjestimično ručno popravljanje iskopa, izrada podloge i obloge s nabavom podložnog materijala i betona i svih potrebnih materijala, svi prijevozi i prijenosi, izrada, montaža, demontaža i odvoz oplata, rad na ugradnji i njezi betona, obrada sljubnica s zapunjavanjem masom za zalijevanje, kao i ispitivanja i kontrola kakvoće. Obračun je u četvornim metrima stavarno obloženog jarka mjereno prema razvijenoj površini betonske obloge.  Izvedba, kontrola kakvoće i obračun prema OTU3-01. i 3-01.1.2.</t>
  </si>
  <si>
    <t>1.3.6.</t>
  </si>
  <si>
    <t>PRAGOVI NA OBLOZI OTVORENIH JARAKA</t>
  </si>
  <si>
    <t>1.3.6.1.</t>
  </si>
  <si>
    <t xml:space="preserve">Izrada betonskih pragova od betona klase C 30/37, poprečni pragovi širine 30 cm. Podrazumijeva sav rad i materijal, sve prijevoze i prijenose, rad na pripremi podloge, izradi, ugradnji i njezi betona, eventualno crpljenje vode te nabavu i prijevoz svih sastavnih dijelova, materijala i pribora. Obračun po m3 betona. </t>
  </si>
  <si>
    <t>1.4.</t>
  </si>
  <si>
    <t>CIJEVNI PROPUSTI</t>
  </si>
  <si>
    <t>1.4.1.</t>
  </si>
  <si>
    <t>IZRADA BETONSKOG PROPUSTA; KM 0+121,90</t>
  </si>
  <si>
    <t>1.4.1.1.</t>
  </si>
  <si>
    <t>Izrada cijevnih propusta (s iskopom, podlogom i oblogom) od BC, DN 600 mm. Stavka obuhvaća kompletan rad računajući iskop, izradu betonske podloge i obloge, zatrpavanje, nabavu cijevi, sve prijevoze i prijenose, rad na izradi, ugradnji i spajanju te sav ostali rad, opremu i materijal potreban za potpuno dovršenje stavke. Obračun po m1 ugrađene cijevi. Izvedba, kontrola kakvoće i obračun prema OTU 3-03.</t>
  </si>
  <si>
    <t>1.4.2.</t>
  </si>
  <si>
    <t>IZRADA BETONSKOG PROPUSTA; KM 0+259,60</t>
  </si>
  <si>
    <t>1.4.2.1.</t>
  </si>
  <si>
    <t>Izrada cijevnih propusta (s iskopom, podlogom i oblogom) od BC, DN 1000 mm. Stavka obuhvaća kompletan rad računajući iskop, izradu betonske podloge i obloge, zatrpavanje, nabavu cijevi, sve prijevoze i prijenose, rad na izradi, ugradnji i spajanju te sav ostali rad, opremu i materijal potreban za potpuno dovršenje stavke. Obračun po m1 ugrađene cijevi. Izvedba, kontrola kakvoće i obračun prema OTU 3-03.</t>
  </si>
  <si>
    <t>1.4.3.</t>
  </si>
  <si>
    <t>IZRADA TEMELJA I ČEONIH ZIDOVA PROPUSTA</t>
  </si>
  <si>
    <t>1.4.3.1.</t>
  </si>
  <si>
    <t>Izrada temelja zidova betonom klase C 30/37. Izrada temelja zidova u svemu prema nacrtima, detaljima i uvjetima iz projekta. Obračun je po m3 ugrađenog betona prema projektu, a u cijeni je uključena nabava betona, svi prijevozi i prijenosi, izrada, montaža i demontaža oplate i skele, rad na ugradnji i njezi betona, crpljenje vode, te sav drugi  rad, oprema i materijal potrebni za potpuno dovršenje stavke. Armatura se obračunava posebno. Izvedba, kontrola kakvoće i obračun prema OTU 4-01., 7-01. i 7-01.4.</t>
  </si>
  <si>
    <t>1.4.3.2.</t>
  </si>
  <si>
    <t>Izrada armirano betonskih zidova od betona klase C 30/37, čeonih zidova na uljevu i izljevu. Stavka obuhvaća sav rad i materijal za izradu, prijevoz, obradu, njegu i zaštitu betona. Armatura se obračunava posebno. Obračun po m3 ugrađenog betona. Izvedba, kontrola kakvoće i obračun prema OTU 3-03.2.</t>
  </si>
  <si>
    <t>1.4.3.3.</t>
  </si>
  <si>
    <t>Nabava, prijevoz i ugradnja armature, rebrasta armatura, B500B. Ugradnja prema specifikacijama iz projekta. Obračun je po kg ugrađene armature, a u cijenu su uključeni nabava i prijevoz čelika za armiranje; razvrstavanje i čišćenje, sječenje i savijanje; prijevozi i prijenosi; postavljanje, podlaganje i vezanje te eventualno zavarivanje; uključivo sav rad i materijal potreban za dovršenje i postavljanje u projektirani položaj te izrada skela za rad na postavljanju armature. Izvedba, kontrola kakvoće i obračun prema OTU 7-00.2.3. i 7-01.5.</t>
  </si>
  <si>
    <t>kg</t>
  </si>
  <si>
    <t>1.5.</t>
  </si>
  <si>
    <t>KOLNIČKA KONSTRUKCIJA</t>
  </si>
  <si>
    <t>1.5.1.</t>
  </si>
  <si>
    <t>1.5.1.1.</t>
  </si>
  <si>
    <t xml:space="preserve">Izrada nosivog sloja (Ms≥100 MN/m2) od drobljenog kamenog materijala, najvećeg zrna 63 mm, debljine 45 cm.  U cijenu je uključena dobava materijala, utovar, prijevoz, i ugradnja (strojno razastiranje, planiranje i zbijanje do traženog modula stišljivosti ili stupnja zbijenosti) na uređenu i preuzetu podlogu. Obračun je po m3 ugrađenog materijala u zbijenom stanju. Izvedba, kontrola kakvoće i obračun prema OTU 5-01. </t>
  </si>
  <si>
    <t>1.5.1.2.</t>
  </si>
  <si>
    <t>Izrada nosivog sloja (teško prometno opterećenje) AC 32 base 50/70 AG6 M2, debljine 7,0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 tehničkim svojstvima i zahtjevima za građevne proizvode za proizvodnju asfaltnih mješavina i za asfaltne slojeve kolnika.</t>
  </si>
  <si>
    <t>1.5.1.3.</t>
  </si>
  <si>
    <t>Izrada bitumenskog međusloja za sljepljivanje asfaltnih slojeva s bitumenskom emulzijom u količini od 0,50 kg/m2.  U cijeni su sadržani svi troškovi nabave materijala, prijevoz, oprema i sve ostalo što je potrebno za potpuno izvođenje radova. Obračun je po m2 stvarno poprskane površine. Izvedba, kontrola kakvoće i obračun prema OTU 6-01.</t>
  </si>
  <si>
    <t>1.5.1.4.</t>
  </si>
  <si>
    <t>Izrada habajućeg sloja (teško prometno opterećenje) AC 11 surf  50/70 AG4 M4,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 tehničkim svojstvima i zahtjevima za građevne proizvode za proizvodnju asfaltnih mješavina i za asfaltne slojeve kolnika.</t>
  </si>
  <si>
    <t>1.5.2.</t>
  </si>
  <si>
    <t>1.5.2.1.</t>
  </si>
  <si>
    <t xml:space="preserve">Izrada nosivog sloja (Ms≥60 MN/m2) od drobljenog kamenog materijala, najvećeg zrna 63 mm, debljine 30 cm.  U cijenu je uključena dobava materijala, utovar, prijevoz, i ugradnja (strojno razastiranje, planiranje i zbijanje do traženog modula stišljivosti ili stupnja zbijenosti) na uređenu i preuzetu podlogu. Obračun je po m3 ugrađenog materijala u zbijenom stanju. Izvedba, kontrola kakvoće i obračun prema OTU 5-01. </t>
  </si>
  <si>
    <t>1.5.2.2.</t>
  </si>
  <si>
    <t>Izrada habajućeg sloja (lako i vrlo lako prometno opterećenje) AC 8 surf  50/70 AG4 M4,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 tehničkim svojstvima i zahtjevima za građevne proizvode za proizvodnju asfaltnih mješavina i za asfaltne slojeve kolnika.</t>
  </si>
  <si>
    <t>1.6.</t>
  </si>
  <si>
    <t>PROMETNA OPREMA I SIGNALIZACIJA</t>
  </si>
  <si>
    <t>1.6.1.</t>
  </si>
  <si>
    <t>TEMELJI I STUPOVI PROMETNIH ZNAKOVA</t>
  </si>
  <si>
    <t>1.6.1.1.</t>
  </si>
  <si>
    <t>Izrada temelja stupa od betona klase C 20/25 s iskopom u materijalu "C" kategorije, oblika krnje piramide čije su stranice donjeg kvadrata 40 cm, gornjeg 30 cm, a visine 50 cm.  Stavka obuhvaća iskop za temelje; dobavu, ugradbu i njegu betona; dobavu i ugradbu ankera i podložnih pločica za pričvršćenje stupa; zatrpavanje temelja; utovar viška materijala u prijevozno sredstvo i prijevoz do odlagališta, odnosno sav rad, opremu i materijal potreban za potpuno dovršenje stavke.  Obračun je po komadu izvedenih temelja. Izvedba i kontrola kakvoće prema OTU 7-01, 7-01.4 i 9-01.</t>
  </si>
  <si>
    <t>1.6.1.2.</t>
  </si>
  <si>
    <t>Nabava, prijevoz i postavljanje stupova od FeZn cijevi, Ø 63,5 mm. Stupovi se postavljaju u skladu s projektom prometne opreme i signalizacije, važećim Pravilnikom o prometnim znakovima, opremi i signalizaciji na cestama i važećim hrvatskim normama koje reguliraju to područje. U cijeni je uključena dobava i postava stupova prema projektu, svi prijevozi i prijenosi sa skladištenjem te sav rad i materijal za ugradnju po uvjetima iz projekta. Obračun je po m1 ugrađenih stupova.  Izvedba i kontrola kakvoće prema OTU 9-01.</t>
  </si>
  <si>
    <t>1.6.2.</t>
  </si>
  <si>
    <t>OKOMITA PROMETNA SIGNALIZACIJA</t>
  </si>
  <si>
    <t>1.6.2.1.</t>
  </si>
  <si>
    <t>Postavljanje prometnog znaka B01 s retroreflektirajućom folijom klase II, debljine lima 2 mm, 60x60x60 cm. Prometni znakovi postavljaju se prema projektu prometne opreme i signalizacije, a u skladu s važećim Pravilnikom o prometnim znakovima, opremi i signalizaciji na cestama i važećim hrvatskim normama koje reguliraju to područje (HRN 12899-1).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9.01.2.</t>
  </si>
  <si>
    <t>1.6.2.2.</t>
  </si>
  <si>
    <t>Postavljanje prometnog znaka C70 s retroreflektirajućom folijom klase II, debljine lima 2 mm, 60x60 cm. Prometni znakovi postavljaju se prema projektu prometne opreme i signalizacije, a u skladu s važećim Pravilnikom o prometnim znakovima, opremi i signalizaciji na cestama i važećim hrvatskim normama koje reguliraju to područje (HRN 12899-1).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9.01.3.</t>
  </si>
  <si>
    <t>1.6.3.</t>
  </si>
  <si>
    <t>VODORAVNA PROMETNA SIGNALIZACIJA</t>
  </si>
  <si>
    <t>1.6.3.1.</t>
  </si>
  <si>
    <t>Izrada razdjelne crte bijele boje pune, s retroreflektivnim zrncima klase II, širine 15 cm. Oznake na kolniku izvode se prema projektu prometne opreme i signalizacije, a u skladu s važećim Pravilnikom o prometnim znakovima, opremi i signalizaciji na cestama i važećim hrvatskim normama koje reguliraju to područje (HRN 1436). U cijenu ulazi sav rad, materijal prijevoz i sve ostalo što je potrebno za potpuni dovršetak posla uključujući potrebna ispitivanja kakvoće materijala i rada. Obračun je po m1 izvedenih oznaka. Izvedba, kontrola kakvoće i obračun prema OTU 9-02 i 9-02.1.</t>
  </si>
  <si>
    <t>1.6.3.2.</t>
  </si>
  <si>
    <t>Izrada rubne crte bijele boje pune, s retroreflektivnim zrncima klase II, širine 15 cm. Oznake na kolniku izvode se prema projektu prometne opreme i signalizacije, a u skladu s važećim Pravilnikom o prometnim znakovima, opremi i signalizaciji na cestama i važećim hrvatskim normama koje reguliraju to područje (HRN 1436). U cijenu ulazi sav rad, materijal prijevoz i sve ostalo što je potrebno za potpuni dovršetak posla uključujući potrebna ispitivanja kakvoće materijala i rada. Obračun je po m1 izvedenih oznaka. Izvedba, kontrola kakvoće i obračun prema OTU 9-02 i 9-02.1.</t>
  </si>
  <si>
    <t>1.6.3.3.</t>
  </si>
  <si>
    <t>Izrada razdjelne crte bijele boje isprekidane, punog/praznog polja 1/1 m, s retroreflektivnim zrncima klase II, širine 15 cm. Oznake na kolniku izvode se prema projektu prometne opreme i signalizacije, a u skladu s važećim Pravilnikom o prometnim znakovima, opremi i signalizaciji na cestama i važećim hrvatskim normama koje reguliraju to područje (HRN 1436). U cijenu ulazi sav rad, materijal prijevoz i sve ostalo što je potrebno za potpuni dovršetak posla uključujući potrebna ispitivanja kakvoće materijala i rada. Obračun je po m1 izvedenih oznaka. Izvedba, kontrola kakvoće i obračun prema OTU 9-02 i 9-02.1.</t>
  </si>
  <si>
    <t>1.6.3.4.</t>
  </si>
  <si>
    <t>Izrada isprekidane crte za zaustavljanje (H12) bijele boje s retroreflektivnim zrncima klase II, širine 50 cm. Oznake na kolniku izvode se prema projektu prometne opreme i signalizacije, a u skladu s važećim Pravilnikom o prometnim znakovima, opremi i signalizaciji na cestama i važećim hrvatskim normama koje reguliraju to područje (HRN 1436). U cijenu ulazi sav rad, materijal prijevoz i sve ostalo što je potrebno za potpuni dovršetak posla uključujući potrebna ispitivanja kakvoće materijala i rada. Obračun je po m1 izvedenih oznaka. Izvedba, kontrola kakvoće i obračun prema OTU 9-02 i 9-02.2.</t>
  </si>
  <si>
    <t>1.6.3.5.</t>
  </si>
  <si>
    <t>Izrada polja za usmjeravanje prometa između dva traka sa suprotnim smjerovima (H27) bijele boje s retroreflektivnim zrncima klase II. Oznake na kolniku izvode se prema projektu prometne opreme i signalizacije, a u skladu s važećim Pravilnikom o prometnim znakovima, opremi i signalizaciji na cestama i važećim hrvatskim normama koje reguliraju to područje (HRN 1436). U cijenu ulazi sav rad, materijal prijevoz i sve ostalo što je potrebno za potpuni dovršetak posla uključujući potrebna ispitivanja kakvoće materijala i rada. Obračun je po m2 izvedenih oznaka. Izvedba, kontrola kakvoće i obračun prema OTU 9-02 i 9-02.3.</t>
  </si>
  <si>
    <t>Naručitelj:</t>
  </si>
  <si>
    <r>
      <t xml:space="preserve">Grad Slatina, </t>
    </r>
    <r>
      <rPr>
        <sz val="9"/>
        <rFont val="Arial"/>
        <family val="2"/>
        <charset val="238"/>
      </rPr>
      <t>Trg sv. Josipa 10, 33520 Slatina</t>
    </r>
  </si>
  <si>
    <t>Predmet:</t>
  </si>
  <si>
    <t>Izgradnja ulazne ceste u poduzetničku zonu Turbina 3 u Slatini</t>
  </si>
  <si>
    <t>Investitor:</t>
  </si>
  <si>
    <t>Građevina:</t>
  </si>
  <si>
    <t>MAPA:</t>
  </si>
  <si>
    <t>PDV 25%:</t>
  </si>
  <si>
    <t>SVEUKUPNO S PDV-om:</t>
  </si>
  <si>
    <t>GRAD SLATINA
Trg sv. Josipa 10, 33520 Slatina</t>
  </si>
  <si>
    <t>IZGRADNJA ULAZNE CESTE U PODUZETNIČKU ZONU
TURBINA 3 U SLATINI</t>
  </si>
  <si>
    <t>Broj projekta: 06-B-GP/2015</t>
  </si>
  <si>
    <t>Datum izrade: Osijek, studeni 2015. godine</t>
  </si>
  <si>
    <t>MAPA I - GRAĐEVINSKI PROJEKT - PROMETNIH POVRŠINA</t>
  </si>
  <si>
    <t>REKAPITULACIJA TROŠKOVNIKA - MAPA I</t>
  </si>
  <si>
    <t>STAVKA</t>
  </si>
  <si>
    <t>OPIS STAVKE</t>
  </si>
  <si>
    <t>JEDINICA MJERE</t>
  </si>
  <si>
    <t>KOLIČINA</t>
  </si>
  <si>
    <t>PRIPREMNI RADOVI UKUPNO:</t>
  </si>
  <si>
    <t>1.1</t>
  </si>
  <si>
    <t>1.2</t>
  </si>
  <si>
    <t>ZEMLJANI RADOVI UKUPNO:</t>
  </si>
  <si>
    <t>1.3</t>
  </si>
  <si>
    <t>ODVODNJA UKUPNO:</t>
  </si>
  <si>
    <t>1.4</t>
  </si>
  <si>
    <t>CIJEVNI PROPUSTI UKUPNO:</t>
  </si>
  <si>
    <t>1.5</t>
  </si>
  <si>
    <t>KOLNIČKA KONSTRUKCIJA UKUPNO:</t>
  </si>
  <si>
    <t>1.6</t>
  </si>
  <si>
    <t>PROMETNA OPREMA I SIGNALIZACIJA UKUPNO:</t>
  </si>
  <si>
    <t>UKUPNO:</t>
  </si>
  <si>
    <t>JEDINIČNA CIJENA (HRK)</t>
  </si>
  <si>
    <t>UKUPNA CIJENA (HRK)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</si>
</sst>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n"/>
    <numFmt numFmtId="166" formatCode="#,##0.00\ &quot;kn&quot;"/>
  </numFmts>
  <fonts count="24">
    <font>
      <sz val="11"/>
      <color theme="1"/>
      <name val="Calibri"/>
      <family val="2"/>
      <scheme val="minor"/>
    </font>
    <font>
      <b/>
      <sz val="11"/>
      <color theme="1"/>
      <name val="Calibri"/>
      <family val="2"/>
      <charset val="238"/>
      <scheme val="minor"/>
    </font>
    <font>
      <b/>
      <sz val="12"/>
      <name val="Calibri"/>
      <family val="2"/>
      <charset val="238"/>
    </font>
    <font>
      <b/>
      <sz val="10"/>
      <name val="Calibri"/>
      <family val="2"/>
      <charset val="238"/>
    </font>
    <font>
      <sz val="9"/>
      <name val="Calibri"/>
      <family val="2"/>
      <charset val="238"/>
    </font>
    <font>
      <sz val="10"/>
      <name val="Calibri"/>
      <family val="2"/>
      <charset val="238"/>
    </font>
    <font>
      <b/>
      <sz val="10"/>
      <name val="Arial"/>
      <family val="2"/>
      <charset val="238"/>
    </font>
    <font>
      <b/>
      <sz val="9"/>
      <name val="Arial"/>
      <family val="2"/>
      <charset val="238"/>
    </font>
    <font>
      <sz val="9"/>
      <name val="Arial"/>
      <family val="2"/>
      <charset val="238"/>
    </font>
    <font>
      <b/>
      <sz val="14"/>
      <color indexed="18"/>
      <name val="Arial"/>
      <family val="2"/>
      <charset val="238"/>
    </font>
    <font>
      <b/>
      <sz val="8"/>
      <name val="Arial"/>
      <family val="2"/>
      <charset val="238"/>
    </font>
    <font>
      <b/>
      <sz val="9"/>
      <name val="Calibri"/>
      <family val="2"/>
      <charset val="238"/>
    </font>
    <font>
      <sz val="10"/>
      <name val="Arial"/>
      <family val="2"/>
      <charset val="238"/>
    </font>
    <font>
      <b/>
      <sz val="11"/>
      <name val="Arial"/>
      <family val="2"/>
      <charset val="238"/>
    </font>
    <font>
      <b/>
      <u/>
      <sz val="12"/>
      <name val="Arial"/>
      <family val="2"/>
      <charset val="238"/>
    </font>
    <font>
      <b/>
      <sz val="12"/>
      <name val="Tahoma"/>
      <family val="2"/>
    </font>
    <font>
      <b/>
      <sz val="12"/>
      <name val="Swis721 Cn BT"/>
      <family val="2"/>
    </font>
    <font>
      <b/>
      <sz val="12"/>
      <color indexed="10"/>
      <name val="Swis721 Cn BT"/>
      <family val="2"/>
    </font>
    <font>
      <b/>
      <sz val="12"/>
      <name val="Arial Narrow"/>
      <family val="2"/>
      <charset val="238"/>
    </font>
    <font>
      <sz val="10"/>
      <name val="Tahoma"/>
      <family val="2"/>
    </font>
    <font>
      <sz val="12"/>
      <name val="Tahoma"/>
      <family val="2"/>
    </font>
    <font>
      <sz val="10"/>
      <name val="HRHelvetica"/>
    </font>
    <font>
      <b/>
      <sz val="10"/>
      <name val="Calibri"/>
      <family val="2"/>
      <charset val="238"/>
      <scheme val="minor"/>
    </font>
    <font>
      <b/>
      <sz val="10"/>
      <color theme="1"/>
      <name val="Calibri"/>
      <family val="2"/>
      <charset val="238"/>
      <scheme val="minor"/>
    </font>
  </fonts>
  <fills count="9">
    <fill>
      <patternFill patternType="none"/>
    </fill>
    <fill>
      <patternFill patternType="gray125"/>
    </fill>
    <fill>
      <patternFill patternType="solid">
        <fgColor rgb="FFFFC2C2"/>
        <bgColor indexed="64"/>
      </patternFill>
    </fill>
    <fill>
      <patternFill patternType="solid">
        <fgColor rgb="FFC2FFC2"/>
        <bgColor indexed="64"/>
      </patternFill>
    </fill>
    <fill>
      <patternFill patternType="solid">
        <fgColor rgb="FFFFFFC2"/>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theme="9" tint="0.59999389629810485"/>
        <bgColor indexed="64"/>
      </patternFill>
    </fill>
  </fills>
  <borders count="11">
    <border>
      <left/>
      <right/>
      <top/>
      <bottom/>
      <diagonal/>
    </border>
    <border>
      <left/>
      <right/>
      <top style="hair">
        <color indexed="64"/>
      </top>
      <bottom/>
      <diagonal/>
    </border>
    <border>
      <left/>
      <right/>
      <top style="medium">
        <color indexed="64"/>
      </top>
      <bottom style="medium">
        <color indexed="64"/>
      </bottom>
      <diagonal/>
    </border>
    <border>
      <left/>
      <right/>
      <top style="thin">
        <color indexed="64"/>
      </top>
      <bottom/>
      <diagonal/>
    </border>
    <border>
      <left/>
      <right/>
      <top style="thin">
        <color indexed="64"/>
      </top>
      <bottom style="medium">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s>
  <cellStyleXfs count="1">
    <xf numFmtId="0" fontId="0" fillId="0" borderId="0"/>
  </cellStyleXfs>
  <cellXfs count="97">
    <xf numFmtId="0" fontId="0" fillId="0" borderId="0" xfId="0"/>
    <xf numFmtId="1" fontId="2" fillId="2" borderId="0" xfId="0" applyNumberFormat="1" applyFont="1" applyFill="1" applyAlignment="1">
      <alignment vertical="top"/>
    </xf>
    <xf numFmtId="49" fontId="2" fillId="2" borderId="0" xfId="0" applyNumberFormat="1" applyFont="1" applyFill="1" applyAlignment="1">
      <alignment vertical="top" wrapText="1"/>
    </xf>
    <xf numFmtId="0" fontId="2" fillId="2" borderId="0" xfId="0" applyFont="1" applyFill="1" applyAlignment="1">
      <alignment vertical="top" wrapText="1"/>
    </xf>
    <xf numFmtId="49" fontId="2" fillId="2" borderId="0" xfId="0" applyNumberFormat="1" applyFont="1" applyFill="1" applyAlignment="1">
      <alignment horizontal="center"/>
    </xf>
    <xf numFmtId="0" fontId="2" fillId="2" borderId="0" xfId="0" applyFont="1" applyFill="1" applyProtection="1">
      <protection locked="0"/>
    </xf>
    <xf numFmtId="1" fontId="3" fillId="3" borderId="0" xfId="0" applyNumberFormat="1" applyFont="1" applyFill="1" applyAlignment="1">
      <alignment vertical="top"/>
    </xf>
    <xf numFmtId="49" fontId="3" fillId="3" borderId="0" xfId="0" applyNumberFormat="1" applyFont="1" applyFill="1" applyAlignment="1">
      <alignment vertical="top" wrapText="1"/>
    </xf>
    <xf numFmtId="0" fontId="3" fillId="3" borderId="0" xfId="0" applyFont="1" applyFill="1" applyAlignment="1">
      <alignment vertical="top" wrapText="1"/>
    </xf>
    <xf numFmtId="49" fontId="3" fillId="3" borderId="0" xfId="0" applyNumberFormat="1" applyFont="1" applyFill="1" applyAlignment="1">
      <alignment horizontal="center"/>
    </xf>
    <xf numFmtId="0" fontId="3" fillId="3" borderId="0" xfId="0" applyFont="1" applyFill="1" applyProtection="1">
      <protection locked="0"/>
    </xf>
    <xf numFmtId="1" fontId="4" fillId="0" borderId="0" xfId="0" applyNumberFormat="1" applyFont="1" applyAlignment="1">
      <alignment vertical="top"/>
    </xf>
    <xf numFmtId="49" fontId="4" fillId="0" borderId="0" xfId="0" applyNumberFormat="1" applyFont="1" applyAlignment="1">
      <alignment vertical="top" wrapText="1"/>
    </xf>
    <xf numFmtId="0" fontId="4" fillId="0" borderId="0" xfId="0" applyFont="1" applyAlignment="1">
      <alignment vertical="top" wrapText="1"/>
    </xf>
    <xf numFmtId="49" fontId="4" fillId="0" borderId="0" xfId="0" applyNumberFormat="1" applyFont="1" applyAlignment="1">
      <alignment horizontal="center"/>
    </xf>
    <xf numFmtId="1" fontId="5" fillId="4" borderId="0" xfId="0" applyNumberFormat="1" applyFont="1" applyFill="1" applyAlignment="1">
      <alignment vertical="top"/>
    </xf>
    <xf numFmtId="49" fontId="5" fillId="4" borderId="0" xfId="0" applyNumberFormat="1" applyFont="1" applyFill="1" applyAlignment="1">
      <alignment vertical="top" wrapText="1"/>
    </xf>
    <xf numFmtId="0" fontId="5" fillId="4" borderId="0" xfId="0" applyFont="1" applyFill="1" applyAlignment="1">
      <alignment vertical="top" wrapText="1"/>
    </xf>
    <xf numFmtId="49" fontId="5" fillId="4" borderId="0" xfId="0" applyNumberFormat="1" applyFont="1" applyFill="1" applyAlignment="1">
      <alignment horizontal="center"/>
    </xf>
    <xf numFmtId="0" fontId="6" fillId="0" borderId="0" xfId="0" applyFont="1" applyAlignment="1" applyProtection="1">
      <alignment vertical="top" wrapText="1"/>
      <protection locked="0"/>
    </xf>
    <xf numFmtId="0" fontId="7" fillId="0" borderId="0" xfId="0" applyFont="1" applyAlignment="1" applyProtection="1">
      <alignment vertical="top"/>
      <protection locked="0"/>
    </xf>
    <xf numFmtId="0" fontId="9" fillId="0" borderId="0" xfId="0" applyFont="1" applyAlignment="1" applyProtection="1">
      <alignment vertical="top" wrapText="1"/>
      <protection locked="0"/>
    </xf>
    <xf numFmtId="0" fontId="0" fillId="0" borderId="0" xfId="0" applyProtection="1">
      <protection locked="0"/>
    </xf>
    <xf numFmtId="0" fontId="10" fillId="0" borderId="0" xfId="0" applyFont="1" applyAlignment="1">
      <alignment vertical="top" wrapText="1"/>
    </xf>
    <xf numFmtId="0" fontId="1" fillId="0" borderId="0" xfId="0" applyFont="1" applyProtection="1">
      <protection locked="0"/>
    </xf>
    <xf numFmtId="0" fontId="11" fillId="0" borderId="0" xfId="0" applyFont="1" applyProtection="1">
      <protection locked="0"/>
    </xf>
    <xf numFmtId="0" fontId="3" fillId="4" borderId="0" xfId="0" applyFont="1" applyFill="1" applyProtection="1">
      <protection locked="0"/>
    </xf>
    <xf numFmtId="0" fontId="1" fillId="0" borderId="0" xfId="0" applyFont="1"/>
    <xf numFmtId="164" fontId="11" fillId="0" borderId="0" xfId="0" applyNumberFormat="1" applyFont="1"/>
    <xf numFmtId="0" fontId="12" fillId="0" borderId="0" xfId="0" applyFont="1"/>
    <xf numFmtId="0" fontId="6" fillId="5" borderId="2" xfId="0" applyFont="1" applyFill="1" applyBorder="1" applyAlignment="1">
      <alignment horizontal="left" vertical="center" wrapText="1"/>
    </xf>
    <xf numFmtId="0" fontId="6" fillId="5" borderId="0" xfId="0" applyFont="1" applyFill="1" applyAlignment="1">
      <alignment horizontal="center" vertical="top" textRotation="90" wrapText="1"/>
    </xf>
    <xf numFmtId="0" fontId="6" fillId="5" borderId="0" xfId="0" applyFont="1" applyFill="1" applyAlignment="1">
      <alignment horizontal="left" vertical="center"/>
    </xf>
    <xf numFmtId="0" fontId="6" fillId="5" borderId="3" xfId="0" applyFont="1" applyFill="1" applyBorder="1" applyAlignment="1">
      <alignment horizontal="center" vertical="top" textRotation="90" wrapText="1"/>
    </xf>
    <xf numFmtId="0" fontId="6" fillId="5" borderId="3" xfId="0" applyFont="1" applyFill="1" applyBorder="1" applyAlignment="1">
      <alignment horizontal="left" vertical="center"/>
    </xf>
    <xf numFmtId="0" fontId="6" fillId="0" borderId="0" xfId="0" applyFont="1" applyAlignment="1">
      <alignment horizontal="center" vertical="top"/>
    </xf>
    <xf numFmtId="0" fontId="6" fillId="0" borderId="0" xfId="0" applyFont="1" applyAlignment="1">
      <alignment horizontal="right" vertical="center" wrapText="1"/>
    </xf>
    <xf numFmtId="0" fontId="6" fillId="0" borderId="0" xfId="0" quotePrefix="1" applyFont="1" applyAlignment="1">
      <alignment horizontal="right" vertical="center"/>
    </xf>
    <xf numFmtId="4" fontId="6" fillId="0" borderId="0" xfId="0" applyNumberFormat="1" applyFont="1" applyAlignment="1">
      <alignment horizontal="centerContinuous" vertical="center"/>
    </xf>
    <xf numFmtId="49" fontId="15" fillId="0" borderId="0" xfId="0" applyNumberFormat="1" applyFont="1" applyAlignment="1">
      <alignment horizontal="center" vertical="center" wrapText="1"/>
    </xf>
    <xf numFmtId="0" fontId="15" fillId="0" borderId="0" xfId="0" applyFont="1" applyAlignment="1">
      <alignment horizontal="left" vertical="center"/>
    </xf>
    <xf numFmtId="49" fontId="16" fillId="5" borderId="5" xfId="0" applyNumberFormat="1" applyFont="1" applyFill="1" applyBorder="1" applyAlignment="1">
      <alignment horizontal="center" vertical="center" wrapText="1"/>
    </xf>
    <xf numFmtId="0" fontId="16" fillId="5" borderId="5"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19" fillId="0" borderId="0" xfId="0" applyFont="1"/>
    <xf numFmtId="0" fontId="20" fillId="6" borderId="2" xfId="0" applyFont="1" applyFill="1" applyBorder="1" applyAlignment="1">
      <alignment horizontal="left" vertical="center"/>
    </xf>
    <xf numFmtId="0" fontId="15" fillId="6" borderId="2" xfId="0" applyFont="1" applyFill="1" applyBorder="1" applyAlignment="1">
      <alignment horizontal="left" vertical="center"/>
    </xf>
    <xf numFmtId="0" fontId="20" fillId="0" borderId="0" xfId="0" applyFont="1" applyAlignment="1">
      <alignment horizontal="center" vertical="top"/>
    </xf>
    <xf numFmtId="0" fontId="20" fillId="0" borderId="0" xfId="0" applyFont="1"/>
    <xf numFmtId="0" fontId="20" fillId="0" borderId="0" xfId="0" applyFont="1" applyAlignment="1">
      <alignment horizontal="center" vertical="center"/>
    </xf>
    <xf numFmtId="166" fontId="20" fillId="0" borderId="0" xfId="0" applyNumberFormat="1" applyFont="1"/>
    <xf numFmtId="0" fontId="20" fillId="5" borderId="2" xfId="0" applyFont="1" applyFill="1" applyBorder="1" applyAlignment="1">
      <alignment horizontal="left" vertical="center"/>
    </xf>
    <xf numFmtId="0" fontId="15" fillId="5" borderId="2" xfId="0" applyFont="1" applyFill="1" applyBorder="1" applyAlignment="1">
      <alignment horizontal="left" vertical="center"/>
    </xf>
    <xf numFmtId="0" fontId="21" fillId="0" borderId="0" xfId="0" applyFont="1"/>
    <xf numFmtId="0" fontId="20" fillId="7" borderId="2" xfId="0" applyFont="1" applyFill="1" applyBorder="1" applyAlignment="1">
      <alignment horizontal="left" vertical="center"/>
    </xf>
    <xf numFmtId="0" fontId="15" fillId="7" borderId="2" xfId="0" applyFont="1" applyFill="1" applyBorder="1" applyAlignment="1">
      <alignment horizontal="left" vertical="center"/>
    </xf>
    <xf numFmtId="1" fontId="22" fillId="0" borderId="1" xfId="0" applyNumberFormat="1" applyFont="1" applyBorder="1" applyAlignment="1">
      <alignment vertical="top" wrapText="1"/>
    </xf>
    <xf numFmtId="49" fontId="22" fillId="0" borderId="1" xfId="0" applyNumberFormat="1" applyFont="1" applyBorder="1" applyAlignment="1">
      <alignment vertical="top"/>
    </xf>
    <xf numFmtId="0" fontId="22" fillId="0" borderId="1" xfId="0" applyFont="1" applyBorder="1" applyAlignment="1">
      <alignment horizontal="center" vertical="top"/>
    </xf>
    <xf numFmtId="49" fontId="22" fillId="0" borderId="1" xfId="0" applyNumberFormat="1" applyFont="1" applyBorder="1" applyAlignment="1">
      <alignment horizontal="center" vertical="top" wrapText="1"/>
    </xf>
    <xf numFmtId="4" fontId="22" fillId="0" borderId="1" xfId="0" applyNumberFormat="1" applyFont="1" applyBorder="1" applyAlignment="1">
      <alignment horizontal="center" vertical="top"/>
    </xf>
    <xf numFmtId="0" fontId="22" fillId="0" borderId="1" xfId="0" applyFont="1" applyBorder="1" applyAlignment="1">
      <alignment horizontal="center" vertical="top" wrapText="1"/>
    </xf>
    <xf numFmtId="0" fontId="7" fillId="0" borderId="0" xfId="0" applyFont="1" applyAlignment="1">
      <alignment horizontal="left" vertical="top" wrapText="1"/>
    </xf>
    <xf numFmtId="0" fontId="14" fillId="6" borderId="2" xfId="0" applyFont="1" applyFill="1" applyBorder="1" applyAlignment="1">
      <alignment horizontal="center" vertical="center"/>
    </xf>
    <xf numFmtId="0" fontId="13" fillId="5" borderId="2" xfId="0" applyFont="1" applyFill="1" applyBorder="1" applyAlignment="1">
      <alignment horizontal="left" vertical="top" wrapText="1"/>
    </xf>
    <xf numFmtId="0" fontId="13" fillId="5" borderId="2" xfId="0" applyFont="1" applyFill="1" applyBorder="1" applyAlignment="1">
      <alignment horizontal="left" vertical="center" wrapText="1"/>
    </xf>
    <xf numFmtId="0" fontId="6" fillId="5" borderId="4" xfId="0" applyFont="1" applyFill="1" applyBorder="1" applyAlignment="1">
      <alignment horizontal="left" vertical="center"/>
    </xf>
    <xf numFmtId="49" fontId="3" fillId="8" borderId="6" xfId="0" applyNumberFormat="1" applyFont="1" applyFill="1" applyBorder="1" applyAlignment="1">
      <alignment vertical="top" wrapText="1"/>
    </xf>
    <xf numFmtId="0" fontId="3" fillId="8" borderId="6" xfId="0" applyFont="1" applyFill="1" applyBorder="1" applyAlignment="1">
      <alignment horizontal="left" vertical="top" wrapText="1"/>
    </xf>
    <xf numFmtId="0" fontId="23" fillId="8" borderId="6" xfId="0" applyFont="1" applyFill="1" applyBorder="1" applyAlignment="1">
      <alignment horizontal="left"/>
    </xf>
    <xf numFmtId="0" fontId="3" fillId="8" borderId="6" xfId="0" applyFont="1" applyFill="1" applyBorder="1" applyAlignment="1">
      <alignment vertical="top" wrapText="1"/>
    </xf>
    <xf numFmtId="0" fontId="0" fillId="8" borderId="6" xfId="0" applyFill="1" applyBorder="1" applyAlignment="1"/>
    <xf numFmtId="1" fontId="4" fillId="8" borderId="0" xfId="0" applyNumberFormat="1" applyFont="1" applyFill="1" applyAlignment="1">
      <alignment vertical="top"/>
    </xf>
    <xf numFmtId="0" fontId="23" fillId="8" borderId="6" xfId="0" applyFont="1" applyFill="1" applyBorder="1" applyAlignment="1"/>
    <xf numFmtId="49" fontId="11" fillId="8" borderId="6" xfId="0" applyNumberFormat="1" applyFont="1" applyFill="1" applyBorder="1" applyAlignment="1">
      <alignment vertical="top" wrapText="1"/>
    </xf>
    <xf numFmtId="0" fontId="11" fillId="8" borderId="6" xfId="0" applyFont="1" applyFill="1" applyBorder="1" applyAlignment="1">
      <alignment vertical="top" wrapText="1"/>
    </xf>
    <xf numFmtId="1" fontId="3" fillId="8" borderId="0" xfId="0" applyNumberFormat="1" applyFont="1" applyFill="1" applyAlignment="1">
      <alignment vertical="top"/>
    </xf>
    <xf numFmtId="0" fontId="0" fillId="0" borderId="7" xfId="0" applyBorder="1" applyAlignment="1">
      <alignment vertical="center"/>
    </xf>
    <xf numFmtId="0" fontId="0" fillId="0" borderId="8" xfId="0" applyBorder="1" applyAlignment="1">
      <alignment vertical="center"/>
    </xf>
    <xf numFmtId="166" fontId="18" fillId="5" borderId="9" xfId="0" applyNumberFormat="1" applyFont="1" applyFill="1" applyBorder="1" applyAlignment="1">
      <alignment horizontal="right" vertical="center"/>
    </xf>
    <xf numFmtId="166" fontId="18" fillId="6" borderId="10" xfId="0" applyNumberFormat="1" applyFont="1" applyFill="1" applyBorder="1" applyAlignment="1">
      <alignment horizontal="right" vertical="center"/>
    </xf>
    <xf numFmtId="166" fontId="18" fillId="5" borderId="10" xfId="0" applyNumberFormat="1" applyFont="1" applyFill="1" applyBorder="1" applyAlignment="1">
      <alignment horizontal="right" vertical="center"/>
    </xf>
    <xf numFmtId="166" fontId="18" fillId="7" borderId="10" xfId="0" applyNumberFormat="1" applyFont="1" applyFill="1" applyBorder="1" applyAlignment="1">
      <alignment horizontal="right" vertical="center"/>
    </xf>
    <xf numFmtId="164" fontId="22" fillId="0" borderId="1" xfId="0" applyNumberFormat="1" applyFont="1" applyBorder="1" applyAlignment="1">
      <alignment horizontal="center" vertical="top" wrapText="1"/>
    </xf>
    <xf numFmtId="4" fontId="4" fillId="0" borderId="0" xfId="0" applyNumberFormat="1" applyFont="1" applyProtection="1">
      <protection locked="0"/>
    </xf>
    <xf numFmtId="4" fontId="11" fillId="0" borderId="0" xfId="0" applyNumberFormat="1" applyFont="1"/>
    <xf numFmtId="4" fontId="3" fillId="3" borderId="0" xfId="0" applyNumberFormat="1" applyFont="1" applyFill="1"/>
    <xf numFmtId="4" fontId="3" fillId="4" borderId="0" xfId="0" applyNumberFormat="1" applyFont="1" applyFill="1"/>
    <xf numFmtId="4" fontId="4" fillId="8" borderId="6" xfId="0" applyNumberFormat="1" applyFont="1" applyFill="1" applyBorder="1" applyAlignment="1" applyProtection="1">
      <protection locked="0"/>
    </xf>
    <xf numFmtId="4" fontId="0" fillId="0" borderId="6" xfId="0" applyNumberFormat="1" applyBorder="1" applyAlignment="1"/>
    <xf numFmtId="4" fontId="3" fillId="3" borderId="0" xfId="0" applyNumberFormat="1" applyFont="1" applyFill="1" applyProtection="1">
      <protection locked="0"/>
    </xf>
    <xf numFmtId="4" fontId="5" fillId="4" borderId="0" xfId="0" applyNumberFormat="1" applyFont="1" applyFill="1" applyProtection="1">
      <protection locked="0"/>
    </xf>
    <xf numFmtId="4" fontId="2" fillId="2" borderId="0" xfId="0" applyNumberFormat="1" applyFont="1" applyFill="1" applyProtection="1">
      <protection locked="0"/>
    </xf>
    <xf numFmtId="4" fontId="2" fillId="2" borderId="0" xfId="0" applyNumberFormat="1" applyFont="1" applyFill="1"/>
    <xf numFmtId="4" fontId="0" fillId="8" borderId="6" xfId="0" applyNumberFormat="1" applyFill="1" applyBorder="1" applyAlignment="1"/>
    <xf numFmtId="4" fontId="3" fillId="8" borderId="6" xfId="0" applyNumberFormat="1" applyFont="1" applyFill="1" applyBorder="1" applyAlignment="1" applyProtection="1">
      <protection locked="0"/>
    </xf>
    <xf numFmtId="4" fontId="23" fillId="8" borderId="6" xfId="0" applyNumberFormat="1" applyFont="1" applyFill="1" applyBorder="1" applyAlignment="1"/>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83"/>
  <sheetViews>
    <sheetView showZeros="0" tabSelected="1" view="pageBreakPreview" zoomScaleNormal="100" zoomScaleSheetLayoutView="100" workbookViewId="0">
      <selection activeCell="G6" sqref="G6"/>
    </sheetView>
  </sheetViews>
  <sheetFormatPr defaultRowHeight="15"/>
  <cols>
    <col min="2" max="2" width="10.7109375" customWidth="1"/>
    <col min="3" max="3" width="9.85546875" customWidth="1"/>
    <col min="4" max="4" width="69.42578125" customWidth="1"/>
    <col min="6" max="6" width="9.140625" style="27"/>
    <col min="7" max="7" width="13.42578125" customWidth="1"/>
    <col min="8" max="8" width="13.7109375" style="27" customWidth="1"/>
  </cols>
  <sheetData>
    <row r="1" spans="2:8" s="22" customFormat="1" ht="18" customHeight="1">
      <c r="B1" s="19" t="s">
        <v>149</v>
      </c>
      <c r="C1" s="20" t="s">
        <v>150</v>
      </c>
      <c r="D1" s="21"/>
      <c r="E1" s="21"/>
      <c r="F1" s="24"/>
      <c r="H1" s="24"/>
    </row>
    <row r="2" spans="2:8" s="22" customFormat="1" ht="20.25" customHeight="1">
      <c r="B2" s="19" t="s">
        <v>151</v>
      </c>
      <c r="C2" s="62" t="s">
        <v>152</v>
      </c>
      <c r="D2" s="62"/>
      <c r="E2" s="23"/>
      <c r="F2" s="24"/>
      <c r="H2" s="24"/>
    </row>
    <row r="3" spans="2:8" ht="25.5">
      <c r="B3" s="56"/>
      <c r="C3" s="57" t="s">
        <v>164</v>
      </c>
      <c r="D3" s="58" t="s">
        <v>165</v>
      </c>
      <c r="E3" s="59" t="s">
        <v>166</v>
      </c>
      <c r="F3" s="60" t="s">
        <v>167</v>
      </c>
      <c r="G3" s="61" t="s">
        <v>181</v>
      </c>
      <c r="H3" s="83" t="s">
        <v>182</v>
      </c>
    </row>
    <row r="4" spans="2:8" ht="26.25" customHeight="1">
      <c r="B4" s="1"/>
      <c r="C4" s="2" t="s">
        <v>0</v>
      </c>
      <c r="D4" s="3" t="s">
        <v>1</v>
      </c>
      <c r="E4" s="4"/>
      <c r="F4" s="5"/>
      <c r="G4" s="92"/>
      <c r="H4" s="93"/>
    </row>
    <row r="5" spans="2:8">
      <c r="B5" s="6"/>
      <c r="C5" s="7" t="s">
        <v>2</v>
      </c>
      <c r="D5" s="8" t="s">
        <v>3</v>
      </c>
      <c r="E5" s="9"/>
      <c r="F5" s="10"/>
      <c r="G5" s="90"/>
      <c r="H5" s="86"/>
    </row>
    <row r="6" spans="2:8" ht="108">
      <c r="B6" s="11"/>
      <c r="C6" s="12" t="s">
        <v>4</v>
      </c>
      <c r="D6" s="13" t="s">
        <v>5</v>
      </c>
      <c r="E6" s="14" t="s">
        <v>6</v>
      </c>
      <c r="F6" s="25">
        <v>0.22</v>
      </c>
      <c r="G6" s="84"/>
      <c r="H6" s="85"/>
    </row>
    <row r="7" spans="2:8" ht="55.5" customHeight="1">
      <c r="B7" s="11"/>
      <c r="C7" s="12" t="s">
        <v>7</v>
      </c>
      <c r="D7" s="13" t="s">
        <v>8</v>
      </c>
      <c r="E7" s="14" t="s">
        <v>9</v>
      </c>
      <c r="F7" s="25">
        <v>1</v>
      </c>
      <c r="G7" s="84"/>
      <c r="H7" s="85"/>
    </row>
    <row r="8" spans="2:8" ht="48" customHeight="1">
      <c r="B8" s="11"/>
      <c r="C8" s="12" t="s">
        <v>10</v>
      </c>
      <c r="D8" s="13" t="s">
        <v>11</v>
      </c>
      <c r="E8" s="14" t="s">
        <v>9</v>
      </c>
      <c r="F8" s="25">
        <v>1</v>
      </c>
      <c r="G8" s="84"/>
      <c r="H8" s="85"/>
    </row>
    <row r="9" spans="2:8" ht="68.25" customHeight="1">
      <c r="B9" s="11"/>
      <c r="C9" s="12" t="s">
        <v>12</v>
      </c>
      <c r="D9" s="13" t="s">
        <v>13</v>
      </c>
      <c r="E9" s="14" t="s">
        <v>14</v>
      </c>
      <c r="F9" s="25">
        <v>200</v>
      </c>
      <c r="G9" s="84"/>
      <c r="H9" s="85"/>
    </row>
    <row r="10" spans="2:8" ht="69" customHeight="1">
      <c r="B10" s="11"/>
      <c r="C10" s="12" t="s">
        <v>15</v>
      </c>
      <c r="D10" s="13" t="s">
        <v>16</v>
      </c>
      <c r="E10" s="14" t="s">
        <v>17</v>
      </c>
      <c r="F10" s="25">
        <v>3</v>
      </c>
      <c r="G10" s="84"/>
      <c r="H10" s="85"/>
    </row>
    <row r="11" spans="2:8" ht="69" customHeight="1">
      <c r="B11" s="11"/>
      <c r="C11" s="12" t="s">
        <v>18</v>
      </c>
      <c r="D11" s="13" t="s">
        <v>19</v>
      </c>
      <c r="E11" s="14" t="s">
        <v>20</v>
      </c>
      <c r="F11" s="25">
        <v>8</v>
      </c>
      <c r="G11" s="84"/>
      <c r="H11" s="85"/>
    </row>
    <row r="12" spans="2:8" ht="15.75" customHeight="1">
      <c r="B12" s="72"/>
      <c r="C12" s="67" t="s">
        <v>169</v>
      </c>
      <c r="D12" s="68" t="s">
        <v>168</v>
      </c>
      <c r="E12" s="69"/>
      <c r="F12" s="69"/>
      <c r="G12" s="88"/>
      <c r="H12" s="89"/>
    </row>
    <row r="13" spans="2:8">
      <c r="B13" s="6"/>
      <c r="C13" s="7" t="s">
        <v>21</v>
      </c>
      <c r="D13" s="8" t="s">
        <v>22</v>
      </c>
      <c r="E13" s="9"/>
      <c r="F13" s="10"/>
      <c r="G13" s="90"/>
      <c r="H13" s="86"/>
    </row>
    <row r="14" spans="2:8">
      <c r="B14" s="15"/>
      <c r="C14" s="16" t="s">
        <v>23</v>
      </c>
      <c r="D14" s="17" t="s">
        <v>24</v>
      </c>
      <c r="E14" s="18"/>
      <c r="F14" s="26"/>
      <c r="G14" s="91"/>
      <c r="H14" s="87"/>
    </row>
    <row r="15" spans="2:8" ht="106.5" customHeight="1">
      <c r="B15" s="11"/>
      <c r="C15" s="12" t="s">
        <v>25</v>
      </c>
      <c r="D15" s="13" t="s">
        <v>26</v>
      </c>
      <c r="E15" s="14" t="s">
        <v>27</v>
      </c>
      <c r="F15" s="25">
        <f>1389+(301*0.4)</f>
        <v>1509.4</v>
      </c>
      <c r="G15" s="84"/>
      <c r="H15" s="85"/>
    </row>
    <row r="16" spans="2:8" ht="82.5" customHeight="1">
      <c r="B16" s="11"/>
      <c r="C16" s="12" t="s">
        <v>28</v>
      </c>
      <c r="D16" s="13" t="s">
        <v>29</v>
      </c>
      <c r="E16" s="14" t="s">
        <v>27</v>
      </c>
      <c r="F16" s="25">
        <f>125</f>
        <v>125</v>
      </c>
      <c r="G16" s="84"/>
      <c r="H16" s="85"/>
    </row>
    <row r="17" spans="2:8" ht="90.75" customHeight="1">
      <c r="B17" s="11"/>
      <c r="C17" s="12" t="s">
        <v>30</v>
      </c>
      <c r="D17" s="13" t="s">
        <v>31</v>
      </c>
      <c r="E17" s="14" t="s">
        <v>14</v>
      </c>
      <c r="F17" s="25">
        <f>2315+(301)</f>
        <v>2616</v>
      </c>
      <c r="G17" s="84"/>
      <c r="H17" s="85"/>
    </row>
    <row r="18" spans="2:8" ht="109.5" customHeight="1">
      <c r="B18" s="11"/>
      <c r="C18" s="12" t="s">
        <v>32</v>
      </c>
      <c r="D18" s="13" t="s">
        <v>33</v>
      </c>
      <c r="E18" s="14" t="s">
        <v>27</v>
      </c>
      <c r="F18" s="25">
        <f>87</f>
        <v>87</v>
      </c>
      <c r="G18" s="84"/>
      <c r="H18" s="85"/>
    </row>
    <row r="19" spans="2:8" ht="120">
      <c r="B19" s="11"/>
      <c r="C19" s="12" t="s">
        <v>34</v>
      </c>
      <c r="D19" s="13" t="s">
        <v>35</v>
      </c>
      <c r="E19" s="14" t="s">
        <v>14</v>
      </c>
      <c r="F19" s="25">
        <f>2616*1.2</f>
        <v>3139.2</v>
      </c>
      <c r="G19" s="84"/>
      <c r="H19" s="85"/>
    </row>
    <row r="20" spans="2:8" ht="108">
      <c r="B20" s="11"/>
      <c r="C20" s="12" t="s">
        <v>36</v>
      </c>
      <c r="D20" s="13" t="s">
        <v>37</v>
      </c>
      <c r="E20" s="14" t="s">
        <v>27</v>
      </c>
      <c r="F20" s="25">
        <f>704+(301*0.3)</f>
        <v>794.3</v>
      </c>
      <c r="G20" s="84"/>
      <c r="H20" s="85"/>
    </row>
    <row r="21" spans="2:8" ht="120">
      <c r="B21" s="11"/>
      <c r="C21" s="12" t="s">
        <v>38</v>
      </c>
      <c r="D21" s="13" t="s">
        <v>39</v>
      </c>
      <c r="E21" s="14" t="s">
        <v>14</v>
      </c>
      <c r="F21" s="25">
        <f>1573+(301)</f>
        <v>1874</v>
      </c>
      <c r="G21" s="84"/>
      <c r="H21" s="85"/>
    </row>
    <row r="22" spans="2:8" ht="84">
      <c r="B22" s="11"/>
      <c r="C22" s="12" t="s">
        <v>40</v>
      </c>
      <c r="D22" s="13" t="s">
        <v>41</v>
      </c>
      <c r="E22" s="14" t="s">
        <v>27</v>
      </c>
      <c r="F22" s="25">
        <f>203+(59*0.7)</f>
        <v>244.3</v>
      </c>
      <c r="G22" s="84"/>
      <c r="H22" s="85"/>
    </row>
    <row r="23" spans="2:8" ht="96">
      <c r="B23" s="11"/>
      <c r="C23" s="12" t="s">
        <v>42</v>
      </c>
      <c r="D23" s="13" t="s">
        <v>43</v>
      </c>
      <c r="E23" s="14" t="s">
        <v>20</v>
      </c>
      <c r="F23" s="25">
        <f>466+59</f>
        <v>525</v>
      </c>
      <c r="G23" s="84"/>
      <c r="H23" s="85"/>
    </row>
    <row r="24" spans="2:8" ht="132">
      <c r="B24" s="11"/>
      <c r="C24" s="12" t="s">
        <v>44</v>
      </c>
      <c r="D24" s="13" t="s">
        <v>45</v>
      </c>
      <c r="E24" s="14" t="s">
        <v>14</v>
      </c>
      <c r="F24" s="25">
        <f>439+(59*3*0.2)</f>
        <v>474.4</v>
      </c>
      <c r="G24" s="84"/>
      <c r="H24" s="85"/>
    </row>
    <row r="25" spans="2:8">
      <c r="B25" s="15"/>
      <c r="C25" s="16" t="s">
        <v>46</v>
      </c>
      <c r="D25" s="17" t="s">
        <v>47</v>
      </c>
      <c r="E25" s="18"/>
      <c r="F25" s="26"/>
      <c r="G25" s="91"/>
      <c r="H25" s="87"/>
    </row>
    <row r="26" spans="2:8" ht="96">
      <c r="B26" s="11"/>
      <c r="C26" s="12" t="s">
        <v>48</v>
      </c>
      <c r="D26" s="13" t="s">
        <v>26</v>
      </c>
      <c r="E26" s="14" t="s">
        <v>27</v>
      </c>
      <c r="F26" s="25">
        <f>342+(25*3.9*0.4)</f>
        <v>381</v>
      </c>
      <c r="G26" s="84"/>
      <c r="H26" s="85"/>
    </row>
    <row r="27" spans="2:8" ht="84">
      <c r="B27" s="11"/>
      <c r="C27" s="12" t="s">
        <v>49</v>
      </c>
      <c r="D27" s="13" t="s">
        <v>31</v>
      </c>
      <c r="E27" s="14" t="s">
        <v>14</v>
      </c>
      <c r="F27" s="25">
        <f>270+(25*3.1)</f>
        <v>347.5</v>
      </c>
      <c r="G27" s="84"/>
      <c r="H27" s="85"/>
    </row>
    <row r="28" spans="2:8" ht="108">
      <c r="B28" s="11"/>
      <c r="C28" s="12" t="s">
        <v>50</v>
      </c>
      <c r="D28" s="13" t="s">
        <v>37</v>
      </c>
      <c r="E28" s="14" t="s">
        <v>27</v>
      </c>
      <c r="F28" s="25">
        <f>36+(25*0.4)</f>
        <v>46</v>
      </c>
      <c r="G28" s="84"/>
      <c r="H28" s="85"/>
    </row>
    <row r="29" spans="2:8" ht="120">
      <c r="B29" s="11"/>
      <c r="C29" s="12" t="s">
        <v>51</v>
      </c>
      <c r="D29" s="13" t="s">
        <v>39</v>
      </c>
      <c r="E29" s="14" t="s">
        <v>14</v>
      </c>
      <c r="F29" s="25">
        <f>246+(25*2.8)</f>
        <v>316</v>
      </c>
      <c r="G29" s="84"/>
      <c r="H29" s="85"/>
    </row>
    <row r="30" spans="2:8" ht="84">
      <c r="B30" s="11"/>
      <c r="C30" s="12" t="s">
        <v>52</v>
      </c>
      <c r="D30" s="13" t="s">
        <v>53</v>
      </c>
      <c r="E30" s="14" t="s">
        <v>27</v>
      </c>
      <c r="F30" s="25">
        <v>32</v>
      </c>
      <c r="G30" s="84"/>
      <c r="H30" s="85"/>
    </row>
    <row r="31" spans="2:8">
      <c r="B31" s="15"/>
      <c r="C31" s="16" t="s">
        <v>54</v>
      </c>
      <c r="D31" s="17" t="s">
        <v>55</v>
      </c>
      <c r="E31" s="18"/>
      <c r="F31" s="26"/>
      <c r="G31" s="91"/>
      <c r="H31" s="87"/>
    </row>
    <row r="32" spans="2:8" ht="72">
      <c r="B32" s="11"/>
      <c r="C32" s="12" t="s">
        <v>56</v>
      </c>
      <c r="D32" s="13" t="s">
        <v>57</v>
      </c>
      <c r="E32" s="14" t="s">
        <v>27</v>
      </c>
      <c r="F32" s="25">
        <f>1509+381</f>
        <v>1890</v>
      </c>
      <c r="G32" s="84"/>
      <c r="H32" s="85"/>
    </row>
    <row r="33" spans="2:8" ht="72">
      <c r="B33" s="11"/>
      <c r="C33" s="12" t="s">
        <v>58</v>
      </c>
      <c r="D33" s="13" t="s">
        <v>59</v>
      </c>
      <c r="E33" s="14" t="s">
        <v>27</v>
      </c>
      <c r="F33" s="25">
        <f>1890-(474.4*0.2)-32</f>
        <v>1763.12</v>
      </c>
      <c r="G33" s="84"/>
      <c r="H33" s="85"/>
    </row>
    <row r="34" spans="2:8" ht="72">
      <c r="B34" s="11"/>
      <c r="C34" s="12" t="s">
        <v>60</v>
      </c>
      <c r="D34" s="13" t="s">
        <v>61</v>
      </c>
      <c r="E34" s="14" t="s">
        <v>27</v>
      </c>
      <c r="F34" s="25">
        <v>126</v>
      </c>
      <c r="G34" s="84"/>
      <c r="H34" s="85"/>
    </row>
    <row r="35" spans="2:8">
      <c r="B35" s="72"/>
      <c r="C35" s="67" t="s">
        <v>170</v>
      </c>
      <c r="D35" s="70" t="s">
        <v>171</v>
      </c>
      <c r="E35" s="71"/>
      <c r="F35" s="71"/>
      <c r="G35" s="88"/>
      <c r="H35" s="94"/>
    </row>
    <row r="36" spans="2:8">
      <c r="B36" s="6"/>
      <c r="C36" s="7" t="s">
        <v>62</v>
      </c>
      <c r="D36" s="8" t="s">
        <v>63</v>
      </c>
      <c r="E36" s="9"/>
      <c r="F36" s="10"/>
      <c r="G36" s="90"/>
      <c r="H36" s="86"/>
    </row>
    <row r="37" spans="2:8">
      <c r="B37" s="15"/>
      <c r="C37" s="16" t="s">
        <v>64</v>
      </c>
      <c r="D37" s="17" t="s">
        <v>65</v>
      </c>
      <c r="E37" s="18"/>
      <c r="F37" s="26"/>
      <c r="G37" s="91"/>
      <c r="H37" s="87"/>
    </row>
    <row r="38" spans="2:8" ht="51" customHeight="1">
      <c r="B38" s="11"/>
      <c r="C38" s="12" t="s">
        <v>66</v>
      </c>
      <c r="D38" s="13" t="s">
        <v>67</v>
      </c>
      <c r="E38" s="14" t="s">
        <v>20</v>
      </c>
      <c r="F38" s="25">
        <v>50</v>
      </c>
      <c r="G38" s="84"/>
      <c r="H38" s="85"/>
    </row>
    <row r="39" spans="2:8">
      <c r="B39" s="15"/>
      <c r="C39" s="16" t="s">
        <v>68</v>
      </c>
      <c r="D39" s="17" t="s">
        <v>69</v>
      </c>
      <c r="E39" s="18"/>
      <c r="F39" s="26"/>
      <c r="G39" s="91"/>
      <c r="H39" s="87"/>
    </row>
    <row r="40" spans="2:8" ht="72">
      <c r="B40" s="11"/>
      <c r="C40" s="12" t="s">
        <v>70</v>
      </c>
      <c r="D40" s="13" t="s">
        <v>71</v>
      </c>
      <c r="E40" s="14" t="s">
        <v>27</v>
      </c>
      <c r="F40" s="25">
        <v>143</v>
      </c>
      <c r="G40" s="84"/>
      <c r="H40" s="85"/>
    </row>
    <row r="41" spans="2:8">
      <c r="B41" s="15"/>
      <c r="C41" s="16" t="s">
        <v>72</v>
      </c>
      <c r="D41" s="17" t="s">
        <v>73</v>
      </c>
      <c r="E41" s="18"/>
      <c r="F41" s="26"/>
      <c r="G41" s="91"/>
      <c r="H41" s="87"/>
    </row>
    <row r="42" spans="2:8" ht="120">
      <c r="B42" s="11"/>
      <c r="C42" s="12" t="s">
        <v>74</v>
      </c>
      <c r="D42" s="13" t="s">
        <v>75</v>
      </c>
      <c r="E42" s="14" t="s">
        <v>27</v>
      </c>
      <c r="F42" s="25">
        <f>40*(1.3*0.1)</f>
        <v>5.2</v>
      </c>
      <c r="G42" s="84"/>
      <c r="H42" s="85"/>
    </row>
    <row r="43" spans="2:8">
      <c r="B43" s="15"/>
      <c r="C43" s="16" t="s">
        <v>76</v>
      </c>
      <c r="D43" s="17" t="s">
        <v>77</v>
      </c>
      <c r="E43" s="18"/>
      <c r="F43" s="26"/>
      <c r="G43" s="91"/>
      <c r="H43" s="87"/>
    </row>
    <row r="44" spans="2:8" ht="96">
      <c r="B44" s="11"/>
      <c r="C44" s="12" t="s">
        <v>78</v>
      </c>
      <c r="D44" s="13" t="s">
        <v>79</v>
      </c>
      <c r="E44" s="14" t="s">
        <v>20</v>
      </c>
      <c r="F44" s="25">
        <v>206</v>
      </c>
      <c r="G44" s="84"/>
      <c r="H44" s="85"/>
    </row>
    <row r="45" spans="2:8">
      <c r="B45" s="15"/>
      <c r="C45" s="16" t="s">
        <v>80</v>
      </c>
      <c r="D45" s="17" t="s">
        <v>81</v>
      </c>
      <c r="E45" s="18"/>
      <c r="F45" s="26"/>
      <c r="G45" s="91"/>
      <c r="H45" s="87"/>
    </row>
    <row r="46" spans="2:8" ht="132">
      <c r="B46" s="11"/>
      <c r="C46" s="12" t="s">
        <v>82</v>
      </c>
      <c r="D46" s="13" t="s">
        <v>83</v>
      </c>
      <c r="E46" s="14" t="s">
        <v>14</v>
      </c>
      <c r="F46" s="25">
        <f>(12+7.5)+(25+25)</f>
        <v>69.5</v>
      </c>
      <c r="G46" s="84"/>
      <c r="H46" s="85"/>
    </row>
    <row r="47" spans="2:8">
      <c r="B47" s="15"/>
      <c r="C47" s="16" t="s">
        <v>84</v>
      </c>
      <c r="D47" s="17" t="s">
        <v>85</v>
      </c>
      <c r="E47" s="18"/>
      <c r="F47" s="26"/>
      <c r="G47" s="91"/>
      <c r="H47" s="87"/>
    </row>
    <row r="48" spans="2:8" ht="60.75" customHeight="1">
      <c r="B48" s="11"/>
      <c r="C48" s="12" t="s">
        <v>86</v>
      </c>
      <c r="D48" s="13" t="s">
        <v>87</v>
      </c>
      <c r="E48" s="14" t="s">
        <v>27</v>
      </c>
      <c r="F48" s="25">
        <f>(0.3*0.5)*15</f>
        <v>2.25</v>
      </c>
      <c r="G48" s="84"/>
      <c r="H48" s="85"/>
    </row>
    <row r="49" spans="2:8" ht="15.75" customHeight="1">
      <c r="B49" s="72"/>
      <c r="C49" s="67" t="s">
        <v>172</v>
      </c>
      <c r="D49" s="70" t="s">
        <v>173</v>
      </c>
      <c r="E49" s="73"/>
      <c r="F49" s="73"/>
      <c r="G49" s="95"/>
      <c r="H49" s="96"/>
    </row>
    <row r="50" spans="2:8">
      <c r="B50" s="6"/>
      <c r="C50" s="7" t="s">
        <v>88</v>
      </c>
      <c r="D50" s="8" t="s">
        <v>89</v>
      </c>
      <c r="E50" s="9"/>
      <c r="F50" s="10"/>
      <c r="G50" s="90"/>
      <c r="H50" s="86"/>
    </row>
    <row r="51" spans="2:8">
      <c r="B51" s="15"/>
      <c r="C51" s="16" t="s">
        <v>90</v>
      </c>
      <c r="D51" s="17" t="s">
        <v>91</v>
      </c>
      <c r="E51" s="18"/>
      <c r="F51" s="26"/>
      <c r="G51" s="91"/>
      <c r="H51" s="87"/>
    </row>
    <row r="52" spans="2:8" ht="60">
      <c r="B52" s="11"/>
      <c r="C52" s="12" t="s">
        <v>92</v>
      </c>
      <c r="D52" s="13" t="s">
        <v>93</v>
      </c>
      <c r="E52" s="14" t="s">
        <v>20</v>
      </c>
      <c r="F52" s="25">
        <v>10.3</v>
      </c>
      <c r="G52" s="84"/>
      <c r="H52" s="85"/>
    </row>
    <row r="53" spans="2:8">
      <c r="B53" s="15"/>
      <c r="C53" s="16" t="s">
        <v>94</v>
      </c>
      <c r="D53" s="17" t="s">
        <v>95</v>
      </c>
      <c r="E53" s="18"/>
      <c r="F53" s="26"/>
      <c r="G53" s="91"/>
      <c r="H53" s="87"/>
    </row>
    <row r="54" spans="2:8" ht="67.5" customHeight="1">
      <c r="B54" s="11"/>
      <c r="C54" s="12" t="s">
        <v>96</v>
      </c>
      <c r="D54" s="13" t="s">
        <v>97</v>
      </c>
      <c r="E54" s="14" t="s">
        <v>20</v>
      </c>
      <c r="F54" s="25">
        <v>18</v>
      </c>
      <c r="G54" s="84"/>
      <c r="H54" s="85"/>
    </row>
    <row r="55" spans="2:8">
      <c r="B55" s="15"/>
      <c r="C55" s="16" t="s">
        <v>98</v>
      </c>
      <c r="D55" s="17" t="s">
        <v>99</v>
      </c>
      <c r="E55" s="18"/>
      <c r="F55" s="26"/>
      <c r="G55" s="91"/>
      <c r="H55" s="87"/>
    </row>
    <row r="56" spans="2:8" ht="84">
      <c r="B56" s="11"/>
      <c r="C56" s="12" t="s">
        <v>100</v>
      </c>
      <c r="D56" s="13" t="s">
        <v>101</v>
      </c>
      <c r="E56" s="14" t="s">
        <v>27</v>
      </c>
      <c r="F56" s="25">
        <f>2.4+3.2</f>
        <v>5.6</v>
      </c>
      <c r="G56" s="84"/>
      <c r="H56" s="85"/>
    </row>
    <row r="57" spans="2:8" ht="58.5" customHeight="1">
      <c r="B57" s="11"/>
      <c r="C57" s="12" t="s">
        <v>102</v>
      </c>
      <c r="D57" s="13" t="s">
        <v>103</v>
      </c>
      <c r="E57" s="14" t="s">
        <v>27</v>
      </c>
      <c r="F57" s="25">
        <f>1+2.13</f>
        <v>3.13</v>
      </c>
      <c r="G57" s="84"/>
      <c r="H57" s="85"/>
    </row>
    <row r="58" spans="2:8" ht="84">
      <c r="B58" s="11"/>
      <c r="C58" s="12" t="s">
        <v>104</v>
      </c>
      <c r="D58" s="13" t="s">
        <v>105</v>
      </c>
      <c r="E58" s="14" t="s">
        <v>106</v>
      </c>
      <c r="F58" s="25">
        <f>(17.62+82.77+13.24)+(22.85+140.12+23.04)</f>
        <v>299.64</v>
      </c>
      <c r="G58" s="84"/>
      <c r="H58" s="85"/>
    </row>
    <row r="59" spans="2:8">
      <c r="B59" s="72"/>
      <c r="C59" s="74" t="s">
        <v>174</v>
      </c>
      <c r="D59" s="75" t="s">
        <v>175</v>
      </c>
      <c r="E59" s="71"/>
      <c r="F59" s="71"/>
      <c r="G59" s="88"/>
      <c r="H59" s="94"/>
    </row>
    <row r="60" spans="2:8">
      <c r="B60" s="6"/>
      <c r="C60" s="7" t="s">
        <v>107</v>
      </c>
      <c r="D60" s="8" t="s">
        <v>108</v>
      </c>
      <c r="E60" s="9"/>
      <c r="F60" s="10"/>
      <c r="G60" s="90"/>
      <c r="H60" s="86"/>
    </row>
    <row r="61" spans="2:8">
      <c r="B61" s="15"/>
      <c r="C61" s="16" t="s">
        <v>109</v>
      </c>
      <c r="D61" s="17" t="s">
        <v>24</v>
      </c>
      <c r="E61" s="18"/>
      <c r="F61" s="26"/>
      <c r="G61" s="91"/>
      <c r="H61" s="87"/>
    </row>
    <row r="62" spans="2:8" ht="72" customHeight="1">
      <c r="B62" s="11"/>
      <c r="C62" s="12" t="s">
        <v>110</v>
      </c>
      <c r="D62" s="13" t="s">
        <v>111</v>
      </c>
      <c r="E62" s="14" t="s">
        <v>27</v>
      </c>
      <c r="F62" s="25">
        <v>879</v>
      </c>
      <c r="G62" s="84"/>
      <c r="H62" s="85"/>
    </row>
    <row r="63" spans="2:8" ht="84">
      <c r="B63" s="11"/>
      <c r="C63" s="12" t="s">
        <v>112</v>
      </c>
      <c r="D63" s="13" t="s">
        <v>113</v>
      </c>
      <c r="E63" s="14" t="s">
        <v>14</v>
      </c>
      <c r="F63" s="25">
        <f>1864</f>
        <v>1864</v>
      </c>
      <c r="G63" s="84"/>
      <c r="H63" s="85"/>
    </row>
    <row r="64" spans="2:8" ht="60">
      <c r="B64" s="11"/>
      <c r="C64" s="12" t="s">
        <v>114</v>
      </c>
      <c r="D64" s="13" t="s">
        <v>115</v>
      </c>
      <c r="E64" s="14" t="s">
        <v>14</v>
      </c>
      <c r="F64" s="25">
        <v>1864</v>
      </c>
      <c r="G64" s="84"/>
      <c r="H64" s="85"/>
    </row>
    <row r="65" spans="2:8" ht="84">
      <c r="B65" s="11"/>
      <c r="C65" s="12" t="s">
        <v>116</v>
      </c>
      <c r="D65" s="13" t="s">
        <v>117</v>
      </c>
      <c r="E65" s="14" t="s">
        <v>14</v>
      </c>
      <c r="F65" s="25">
        <v>1864</v>
      </c>
      <c r="G65" s="84"/>
      <c r="H65" s="85"/>
    </row>
    <row r="66" spans="2:8">
      <c r="B66" s="15"/>
      <c r="C66" s="16" t="s">
        <v>118</v>
      </c>
      <c r="D66" s="17" t="s">
        <v>47</v>
      </c>
      <c r="E66" s="18"/>
      <c r="F66" s="26"/>
      <c r="G66" s="91"/>
      <c r="H66" s="87"/>
    </row>
    <row r="67" spans="2:8" ht="60">
      <c r="B67" s="11"/>
      <c r="C67" s="12" t="s">
        <v>119</v>
      </c>
      <c r="D67" s="13" t="s">
        <v>120</v>
      </c>
      <c r="E67" s="14" t="s">
        <v>27</v>
      </c>
      <c r="F67" s="25">
        <v>50</v>
      </c>
      <c r="G67" s="84"/>
      <c r="H67" s="85"/>
    </row>
    <row r="68" spans="2:8" ht="84">
      <c r="B68" s="11"/>
      <c r="C68" s="12" t="s">
        <v>121</v>
      </c>
      <c r="D68" s="13" t="s">
        <v>122</v>
      </c>
      <c r="E68" s="14" t="s">
        <v>14</v>
      </c>
      <c r="F68" s="25">
        <v>152</v>
      </c>
      <c r="G68" s="84"/>
      <c r="H68" s="85"/>
    </row>
    <row r="69" spans="2:8">
      <c r="B69" s="72"/>
      <c r="C69" s="67" t="s">
        <v>176</v>
      </c>
      <c r="D69" s="70" t="s">
        <v>177</v>
      </c>
      <c r="E69" s="71"/>
      <c r="F69" s="71"/>
      <c r="G69" s="95"/>
      <c r="H69" s="94"/>
    </row>
    <row r="70" spans="2:8">
      <c r="B70" s="6"/>
      <c r="C70" s="7" t="s">
        <v>123</v>
      </c>
      <c r="D70" s="8" t="s">
        <v>124</v>
      </c>
      <c r="E70" s="9"/>
      <c r="F70" s="10"/>
      <c r="G70" s="90"/>
      <c r="H70" s="86"/>
    </row>
    <row r="71" spans="2:8">
      <c r="B71" s="15"/>
      <c r="C71" s="16" t="s">
        <v>125</v>
      </c>
      <c r="D71" s="17" t="s">
        <v>126</v>
      </c>
      <c r="E71" s="18"/>
      <c r="F71" s="26"/>
      <c r="G71" s="91"/>
      <c r="H71" s="87"/>
    </row>
    <row r="72" spans="2:8" ht="84">
      <c r="B72" s="11"/>
      <c r="C72" s="12" t="s">
        <v>127</v>
      </c>
      <c r="D72" s="13" t="s">
        <v>128</v>
      </c>
      <c r="E72" s="14" t="s">
        <v>17</v>
      </c>
      <c r="F72" s="25">
        <v>2</v>
      </c>
      <c r="G72" s="84"/>
      <c r="H72" s="85"/>
    </row>
    <row r="73" spans="2:8" ht="84">
      <c r="B73" s="11"/>
      <c r="C73" s="12" t="s">
        <v>129</v>
      </c>
      <c r="D73" s="13" t="s">
        <v>130</v>
      </c>
      <c r="E73" s="14" t="s">
        <v>20</v>
      </c>
      <c r="F73" s="25">
        <v>2</v>
      </c>
      <c r="G73" s="84"/>
      <c r="H73" s="85"/>
    </row>
    <row r="74" spans="2:8">
      <c r="B74" s="15"/>
      <c r="C74" s="16" t="s">
        <v>131</v>
      </c>
      <c r="D74" s="17" t="s">
        <v>132</v>
      </c>
      <c r="E74" s="18"/>
      <c r="F74" s="26"/>
      <c r="G74" s="91"/>
      <c r="H74" s="87"/>
    </row>
    <row r="75" spans="2:8" ht="108">
      <c r="B75" s="11"/>
      <c r="C75" s="12" t="s">
        <v>133</v>
      </c>
      <c r="D75" s="13" t="s">
        <v>134</v>
      </c>
      <c r="E75" s="14" t="s">
        <v>17</v>
      </c>
      <c r="F75" s="25">
        <v>1</v>
      </c>
      <c r="G75" s="84"/>
      <c r="H75" s="85"/>
    </row>
    <row r="76" spans="2:8" ht="108">
      <c r="B76" s="11"/>
      <c r="C76" s="12" t="s">
        <v>135</v>
      </c>
      <c r="D76" s="13" t="s">
        <v>136</v>
      </c>
      <c r="E76" s="14" t="s">
        <v>17</v>
      </c>
      <c r="F76" s="25">
        <v>1</v>
      </c>
      <c r="G76" s="84"/>
      <c r="H76" s="85"/>
    </row>
    <row r="77" spans="2:8">
      <c r="B77" s="15"/>
      <c r="C77" s="16" t="s">
        <v>137</v>
      </c>
      <c r="D77" s="17" t="s">
        <v>138</v>
      </c>
      <c r="E77" s="18"/>
      <c r="F77" s="26"/>
      <c r="G77" s="91"/>
      <c r="H77" s="87"/>
    </row>
    <row r="78" spans="2:8" ht="96">
      <c r="B78" s="11"/>
      <c r="C78" s="12" t="s">
        <v>139</v>
      </c>
      <c r="D78" s="13" t="s">
        <v>140</v>
      </c>
      <c r="E78" s="14" t="s">
        <v>20</v>
      </c>
      <c r="F78" s="25">
        <v>200</v>
      </c>
      <c r="G78" s="84"/>
      <c r="H78" s="85"/>
    </row>
    <row r="79" spans="2:8" ht="96">
      <c r="B79" s="11"/>
      <c r="C79" s="12" t="s">
        <v>141</v>
      </c>
      <c r="D79" s="13" t="s">
        <v>142</v>
      </c>
      <c r="E79" s="14" t="s">
        <v>20</v>
      </c>
      <c r="F79" s="25">
        <v>118</v>
      </c>
      <c r="G79" s="84"/>
      <c r="H79" s="85"/>
    </row>
    <row r="80" spans="2:8" ht="96">
      <c r="B80" s="11"/>
      <c r="C80" s="12" t="s">
        <v>143</v>
      </c>
      <c r="D80" s="13" t="s">
        <v>144</v>
      </c>
      <c r="E80" s="14" t="s">
        <v>20</v>
      </c>
      <c r="F80" s="25">
        <v>22</v>
      </c>
      <c r="G80" s="84"/>
      <c r="H80" s="85"/>
    </row>
    <row r="81" spans="2:8" ht="96">
      <c r="B81" s="11"/>
      <c r="C81" s="12" t="s">
        <v>145</v>
      </c>
      <c r="D81" s="13" t="s">
        <v>146</v>
      </c>
      <c r="E81" s="14" t="s">
        <v>20</v>
      </c>
      <c r="F81" s="25">
        <v>10</v>
      </c>
      <c r="G81" s="84"/>
      <c r="H81" s="85"/>
    </row>
    <row r="82" spans="2:8" ht="96">
      <c r="B82" s="11"/>
      <c r="C82" s="12" t="s">
        <v>147</v>
      </c>
      <c r="D82" s="13" t="s">
        <v>148</v>
      </c>
      <c r="E82" s="14" t="s">
        <v>14</v>
      </c>
      <c r="F82" s="25">
        <v>20</v>
      </c>
      <c r="G82" s="84"/>
      <c r="H82" s="85"/>
    </row>
    <row r="83" spans="2:8">
      <c r="B83" s="76"/>
      <c r="C83" s="67" t="s">
        <v>178</v>
      </c>
      <c r="D83" s="70" t="s">
        <v>179</v>
      </c>
      <c r="E83" s="71"/>
      <c r="F83" s="71"/>
      <c r="G83" s="95"/>
      <c r="H83" s="94"/>
    </row>
  </sheetData>
  <mergeCells count="13">
    <mergeCell ref="D69:F69"/>
    <mergeCell ref="G69:H69"/>
    <mergeCell ref="D83:F83"/>
    <mergeCell ref="G83:H83"/>
    <mergeCell ref="D35:F35"/>
    <mergeCell ref="G35:H35"/>
    <mergeCell ref="D49:F49"/>
    <mergeCell ref="G49:H49"/>
    <mergeCell ref="D59:F59"/>
    <mergeCell ref="G59:H59"/>
    <mergeCell ref="C2:D2"/>
    <mergeCell ref="D12:F12"/>
    <mergeCell ref="G12:H12"/>
  </mergeCells>
  <pageMargins left="0.70866141732283472" right="0.70866141732283472" top="0.74803149606299213" bottom="0.74803149606299213" header="0.31496062992125984" footer="0.31496062992125984"/>
  <pageSetup paperSize="9" scale="77" orientation="landscape" r:id="rId1"/>
  <headerFooter>
    <oddFooter>&amp;R&amp;P/14</oddFooter>
  </headerFooter>
  <rowBreaks count="7" manualBreakCount="7">
    <brk id="12" min="1" max="9" man="1"/>
    <brk id="20" min="1" max="7" man="1"/>
    <brk id="21" min="1" max="9" man="1"/>
    <brk id="24" min="1" max="7" man="1"/>
    <brk id="30" min="1" max="9" man="1"/>
    <brk id="49" min="1" max="9" man="1"/>
    <brk id="59" min="1" max="9" man="1"/>
  </rowBreaks>
  <ignoredErrors>
    <ignoredError sqref="F15:F1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2"/>
  <sheetViews>
    <sheetView showZeros="0" view="pageBreakPreview" topLeftCell="A13" zoomScaleNormal="100" zoomScaleSheetLayoutView="100" workbookViewId="0">
      <selection activeCell="F32" sqref="F32:G32"/>
    </sheetView>
  </sheetViews>
  <sheetFormatPr defaultRowHeight="15"/>
  <cols>
    <col min="2" max="2" width="6" customWidth="1"/>
    <col min="3" max="3" width="16.85546875" customWidth="1"/>
    <col min="4" max="4" width="69.42578125" customWidth="1"/>
    <col min="6" max="6" width="9.140625" style="27"/>
    <col min="7" max="7" width="13.42578125" customWidth="1"/>
    <col min="8" max="8" width="13.7109375" style="27" customWidth="1"/>
  </cols>
  <sheetData>
    <row r="1" spans="2:8" s="22" customFormat="1" ht="18" customHeight="1">
      <c r="B1" s="19"/>
      <c r="C1" s="20"/>
      <c r="D1" s="21"/>
      <c r="E1" s="21"/>
      <c r="F1" s="24"/>
      <c r="H1" s="24"/>
    </row>
    <row r="2" spans="2:8">
      <c r="B2" s="11"/>
      <c r="C2" s="29"/>
      <c r="D2" s="29"/>
      <c r="E2" s="29"/>
      <c r="F2" s="29"/>
      <c r="G2" s="29"/>
      <c r="H2" s="28"/>
    </row>
    <row r="3" spans="2:8" ht="15.75" thickBot="1">
      <c r="B3" s="11"/>
      <c r="C3" s="29"/>
      <c r="D3" s="29"/>
      <c r="E3" s="29"/>
      <c r="F3" s="29"/>
      <c r="G3" s="29"/>
      <c r="H3" s="28"/>
    </row>
    <row r="4" spans="2:8" ht="40.5" customHeight="1" thickBot="1">
      <c r="B4" s="11"/>
      <c r="C4" s="30" t="s">
        <v>153</v>
      </c>
      <c r="D4" s="64" t="s">
        <v>158</v>
      </c>
      <c r="E4" s="64"/>
      <c r="F4" s="64"/>
      <c r="G4" s="64"/>
      <c r="H4" s="28"/>
    </row>
    <row r="5" spans="2:8" ht="35.25" customHeight="1" thickBot="1">
      <c r="B5" s="11"/>
      <c r="C5" s="30" t="s">
        <v>154</v>
      </c>
      <c r="D5" s="65" t="s">
        <v>159</v>
      </c>
      <c r="E5" s="65"/>
      <c r="F5" s="65"/>
      <c r="G5" s="65"/>
      <c r="H5" s="28"/>
    </row>
    <row r="6" spans="2:8" ht="25.5" customHeight="1">
      <c r="C6" s="31"/>
      <c r="D6" s="32" t="s">
        <v>160</v>
      </c>
      <c r="E6" s="32"/>
      <c r="F6" s="32"/>
      <c r="G6" s="32"/>
    </row>
    <row r="7" spans="2:8" ht="26.25" customHeight="1" thickBot="1">
      <c r="C7" s="33"/>
      <c r="D7" s="34" t="s">
        <v>161</v>
      </c>
      <c r="E7" s="66"/>
      <c r="F7" s="66"/>
      <c r="G7" s="66"/>
    </row>
    <row r="8" spans="2:8" ht="21.75" customHeight="1" thickBot="1">
      <c r="C8" s="30" t="s">
        <v>155</v>
      </c>
      <c r="D8" s="65" t="s">
        <v>162</v>
      </c>
      <c r="E8" s="65"/>
      <c r="F8" s="65"/>
      <c r="G8" s="65"/>
    </row>
    <row r="9" spans="2:8" ht="15.75" thickBot="1">
      <c r="C9" s="35"/>
      <c r="D9" s="36"/>
      <c r="E9" s="37"/>
      <c r="F9" s="37"/>
      <c r="G9" s="37"/>
    </row>
    <row r="10" spans="2:8" ht="16.5" thickBot="1">
      <c r="C10" s="63" t="s">
        <v>163</v>
      </c>
      <c r="D10" s="63"/>
      <c r="E10" s="63"/>
      <c r="F10" s="63"/>
      <c r="G10" s="63"/>
    </row>
    <row r="11" spans="2:8">
      <c r="C11" s="35"/>
      <c r="D11" s="36"/>
      <c r="E11" s="37"/>
      <c r="F11" s="38"/>
      <c r="G11" s="38"/>
    </row>
    <row r="12" spans="2:8">
      <c r="C12" s="35"/>
      <c r="D12" s="36"/>
      <c r="E12" s="37"/>
      <c r="F12" s="38"/>
      <c r="G12" s="37"/>
    </row>
    <row r="13" spans="2:8">
      <c r="C13" s="35"/>
      <c r="D13" s="36"/>
      <c r="E13" s="37"/>
      <c r="F13" s="38"/>
      <c r="G13" s="37"/>
    </row>
    <row r="14" spans="2:8">
      <c r="C14" s="35"/>
      <c r="D14" s="36"/>
      <c r="E14" s="37"/>
      <c r="F14" s="38"/>
      <c r="G14" s="38"/>
    </row>
    <row r="15" spans="2:8">
      <c r="C15" s="39"/>
      <c r="D15" s="40"/>
      <c r="E15" s="40"/>
      <c r="F15" s="40"/>
      <c r="G15" s="40"/>
    </row>
    <row r="16" spans="2:8" ht="15.75">
      <c r="C16" s="41" t="s">
        <v>169</v>
      </c>
      <c r="D16" s="42" t="s">
        <v>3</v>
      </c>
      <c r="E16" s="43"/>
      <c r="F16" s="79"/>
      <c r="G16" s="77"/>
    </row>
    <row r="17" spans="3:7">
      <c r="C17" s="39"/>
      <c r="D17" s="40"/>
      <c r="E17" s="40"/>
      <c r="F17" s="40"/>
      <c r="G17" s="40"/>
    </row>
    <row r="18" spans="3:7" ht="15.75">
      <c r="C18" s="41" t="s">
        <v>21</v>
      </c>
      <c r="D18" s="42" t="s">
        <v>22</v>
      </c>
      <c r="E18" s="43"/>
      <c r="F18" s="79"/>
      <c r="G18" s="77"/>
    </row>
    <row r="19" spans="3:7">
      <c r="C19" s="39"/>
      <c r="D19" s="40"/>
      <c r="E19" s="40"/>
      <c r="F19" s="40"/>
      <c r="G19" s="40"/>
    </row>
    <row r="20" spans="3:7" ht="15.75">
      <c r="C20" s="41" t="s">
        <v>62</v>
      </c>
      <c r="D20" s="42" t="s">
        <v>63</v>
      </c>
      <c r="E20" s="43"/>
      <c r="F20" s="79"/>
      <c r="G20" s="77"/>
    </row>
    <row r="21" spans="3:7">
      <c r="C21" s="39"/>
      <c r="D21" s="40"/>
      <c r="E21" s="40"/>
      <c r="F21" s="40"/>
      <c r="G21" s="44"/>
    </row>
    <row r="22" spans="3:7" ht="15.75">
      <c r="C22" s="41" t="s">
        <v>88</v>
      </c>
      <c r="D22" s="42" t="s">
        <v>89</v>
      </c>
      <c r="E22" s="43"/>
      <c r="F22" s="79"/>
      <c r="G22" s="77"/>
    </row>
    <row r="23" spans="3:7">
      <c r="C23" s="39"/>
      <c r="D23" s="40"/>
      <c r="E23" s="40"/>
      <c r="F23" s="40"/>
      <c r="G23" s="44"/>
    </row>
    <row r="24" spans="3:7" ht="15.75">
      <c r="C24" s="41" t="s">
        <v>107</v>
      </c>
      <c r="D24" s="42" t="s">
        <v>108</v>
      </c>
      <c r="E24" s="43"/>
      <c r="F24" s="79"/>
      <c r="G24" s="77"/>
    </row>
    <row r="25" spans="3:7">
      <c r="C25" s="39"/>
      <c r="D25" s="40"/>
      <c r="E25" s="40"/>
      <c r="F25" s="40"/>
      <c r="G25" s="44"/>
    </row>
    <row r="26" spans="3:7" ht="15.75">
      <c r="C26" s="41" t="s">
        <v>178</v>
      </c>
      <c r="D26" s="42" t="s">
        <v>124</v>
      </c>
      <c r="E26" s="43"/>
      <c r="F26" s="79"/>
      <c r="G26" s="77"/>
    </row>
    <row r="27" spans="3:7" ht="15.75" thickBot="1">
      <c r="C27" s="39"/>
      <c r="D27" s="40"/>
      <c r="E27" s="40"/>
      <c r="F27" s="40"/>
      <c r="G27" s="44"/>
    </row>
    <row r="28" spans="3:7" ht="16.5" thickBot="1">
      <c r="C28" s="45"/>
      <c r="D28" s="46" t="s">
        <v>180</v>
      </c>
      <c r="E28" s="45"/>
      <c r="F28" s="80"/>
      <c r="G28" s="78"/>
    </row>
    <row r="29" spans="3:7" ht="16.5" thickBot="1">
      <c r="C29" s="47"/>
      <c r="D29" s="48"/>
      <c r="E29" s="49"/>
      <c r="F29" s="49"/>
      <c r="G29" s="50"/>
    </row>
    <row r="30" spans="3:7" ht="16.5" thickBot="1">
      <c r="C30" s="51"/>
      <c r="D30" s="52" t="s">
        <v>156</v>
      </c>
      <c r="E30" s="51"/>
      <c r="F30" s="81"/>
      <c r="G30" s="78"/>
    </row>
    <row r="31" spans="3:7" ht="15.75" thickBot="1">
      <c r="F31"/>
      <c r="G31" s="53"/>
    </row>
    <row r="32" spans="3:7" ht="16.5" thickBot="1">
      <c r="C32" s="54"/>
      <c r="D32" s="55" t="s">
        <v>157</v>
      </c>
      <c r="E32" s="54"/>
      <c r="F32" s="82"/>
      <c r="G32" s="78"/>
    </row>
  </sheetData>
  <mergeCells count="14">
    <mergeCell ref="F16:G16"/>
    <mergeCell ref="F18:G18"/>
    <mergeCell ref="F20:G20"/>
    <mergeCell ref="F22:G22"/>
    <mergeCell ref="F24:G24"/>
    <mergeCell ref="F26:G26"/>
    <mergeCell ref="F28:G28"/>
    <mergeCell ref="F30:G30"/>
    <mergeCell ref="F32:G32"/>
    <mergeCell ref="C10:G10"/>
    <mergeCell ref="D4:G4"/>
    <mergeCell ref="D5:G5"/>
    <mergeCell ref="E7:G7"/>
    <mergeCell ref="D8:G8"/>
  </mergeCells>
  <pageMargins left="0.70866141732283472" right="0.70866141732283472" top="0.74803149606299213" bottom="0.74803149606299213" header="0.31496062992125984" footer="0.31496062992125984"/>
  <pageSetup paperSize="9" scale="79" orientation="landscape" r:id="rId1"/>
  <headerFooter>
    <oddFooter>&amp;R14/14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2</vt:i4>
      </vt:variant>
    </vt:vector>
  </HeadingPairs>
  <TitlesOfParts>
    <vt:vector size="4" baseType="lpstr">
      <vt:lpstr>Troškovnik</vt:lpstr>
      <vt:lpstr>Rekapitulacija</vt:lpstr>
      <vt:lpstr>Rekapitulacija!Podrucje_ispisa</vt:lpstr>
      <vt:lpstr>Troškovnik!Podrucje_ispisa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Matko Anić</dc:creator>
  <cp:lastModifiedBy>Boris Presečan</cp:lastModifiedBy>
  <cp:lastPrinted>2019-08-29T06:45:56Z</cp:lastPrinted>
  <dcterms:created xsi:type="dcterms:W3CDTF">2015-06-05T18:17:20Z</dcterms:created>
  <dcterms:modified xsi:type="dcterms:W3CDTF">2019-08-29T10:11:00Z</dcterms:modified>
</cp:coreProperties>
</file>